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sservatorio Dispersione\Allegati_Monitoraggio\"/>
    </mc:Choice>
  </mc:AlternateContent>
  <bookViews>
    <workbookView xWindow="0" yWindow="0" windowWidth="28800" windowHeight="12345"/>
  </bookViews>
  <sheets>
    <sheet name="LIVELLO OSSERVATORIO DI AREA" sheetId="1" r:id="rId1"/>
    <sheet name="LIVELLO USR DICEMBRE 2021" sheetId="2" r:id="rId2"/>
    <sheet name="LIVELLO USR MARZO 2022" sheetId="3" r:id="rId3"/>
    <sheet name="LIVELLO USR GIUGNO 2022" sheetId="4" r:id="rId4"/>
  </sheets>
  <calcPr calcId="162913"/>
  <extLst>
    <ext uri="GoogleSheetsCustomDataVersion1">
      <go:sheetsCustomData xmlns:go="http://customooxmlschemas.google.com/" r:id="rId8" roundtripDataSignature="AMtx7mgc539Xr65UPDBPcLECp6fiXzNVfA=="/>
    </ext>
  </extLst>
</workbook>
</file>

<file path=xl/calcChain.xml><?xml version="1.0" encoding="utf-8"?>
<calcChain xmlns="http://schemas.openxmlformats.org/spreadsheetml/2006/main">
  <c r="H17" i="4" l="1"/>
  <c r="L188" i="1"/>
  <c r="K188" i="1"/>
  <c r="J188" i="1"/>
  <c r="I188" i="1"/>
  <c r="H188" i="1"/>
  <c r="G188" i="1"/>
  <c r="F188" i="1"/>
  <c r="E188" i="1"/>
  <c r="D188" i="1"/>
  <c r="P182" i="1"/>
  <c r="G42" i="4" s="1"/>
  <c r="O182" i="1"/>
  <c r="G41" i="4" s="1"/>
  <c r="N182" i="1"/>
  <c r="G40" i="4" s="1"/>
  <c r="M182" i="1"/>
  <c r="G39" i="4" s="1"/>
  <c r="L182" i="1"/>
  <c r="G38" i="4" s="1"/>
  <c r="G43" i="4" s="1"/>
  <c r="G51" i="4" s="1"/>
  <c r="K182" i="1"/>
  <c r="G26" i="4" s="1"/>
  <c r="J182" i="1"/>
  <c r="G25" i="4" s="1"/>
  <c r="I182" i="1"/>
  <c r="G24" i="4" s="1"/>
  <c r="H182" i="1"/>
  <c r="G16" i="4" s="1"/>
  <c r="G182" i="1"/>
  <c r="G15" i="4" s="1"/>
  <c r="F182" i="1"/>
  <c r="G14" i="4" s="1"/>
  <c r="E182" i="1"/>
  <c r="G13" i="4" s="1"/>
  <c r="D182" i="1"/>
  <c r="G12" i="4" s="1"/>
  <c r="G17" i="4" s="1"/>
  <c r="G49" i="4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79" i="1"/>
  <c r="G42" i="3" s="1"/>
  <c r="O179" i="1"/>
  <c r="G41" i="3" s="1"/>
  <c r="N179" i="1"/>
  <c r="G40" i="3" s="1"/>
  <c r="M179" i="1"/>
  <c r="G39" i="3" s="1"/>
  <c r="L179" i="1"/>
  <c r="G38" i="3" s="1"/>
  <c r="G43" i="3" s="1"/>
  <c r="G51" i="3" s="1"/>
  <c r="K179" i="1"/>
  <c r="G26" i="3" s="1"/>
  <c r="J179" i="1"/>
  <c r="G25" i="3" s="1"/>
  <c r="I179" i="1"/>
  <c r="G24" i="3" s="1"/>
  <c r="G27" i="3" s="1"/>
  <c r="G50" i="3" s="1"/>
  <c r="H179" i="1"/>
  <c r="G16" i="3" s="1"/>
  <c r="G179" i="1"/>
  <c r="G15" i="3" s="1"/>
  <c r="F179" i="1"/>
  <c r="G14" i="3" s="1"/>
  <c r="E179" i="1"/>
  <c r="G13" i="3" s="1"/>
  <c r="D179" i="1"/>
  <c r="G12" i="3" s="1"/>
  <c r="G17" i="3" s="1"/>
  <c r="G49" i="3" s="1"/>
  <c r="G52" i="3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6" i="1"/>
  <c r="O176" i="1"/>
  <c r="N176" i="1"/>
  <c r="M176" i="1"/>
  <c r="L176" i="1"/>
  <c r="K176" i="1"/>
  <c r="J176" i="1"/>
  <c r="I176" i="1"/>
  <c r="H176" i="1"/>
  <c r="G16" i="2" s="1"/>
  <c r="G176" i="1"/>
  <c r="G15" i="2" s="1"/>
  <c r="F176" i="1"/>
  <c r="G14" i="2" s="1"/>
  <c r="E176" i="1"/>
  <c r="G13" i="2" s="1"/>
  <c r="D176" i="1"/>
  <c r="G12" i="2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P168" i="1"/>
  <c r="F42" i="4" s="1"/>
  <c r="O168" i="1"/>
  <c r="F41" i="4" s="1"/>
  <c r="N168" i="1"/>
  <c r="F40" i="4" s="1"/>
  <c r="M168" i="1"/>
  <c r="F39" i="4" s="1"/>
  <c r="L168" i="1"/>
  <c r="F38" i="4" s="1"/>
  <c r="F43" i="4" s="1"/>
  <c r="F51" i="4" s="1"/>
  <c r="K168" i="1"/>
  <c r="F26" i="4" s="1"/>
  <c r="J168" i="1"/>
  <c r="F25" i="4" s="1"/>
  <c r="I168" i="1"/>
  <c r="F24" i="4" s="1"/>
  <c r="H168" i="1"/>
  <c r="F16" i="4" s="1"/>
  <c r="G168" i="1"/>
  <c r="F15" i="4" s="1"/>
  <c r="F168" i="1"/>
  <c r="F14" i="4" s="1"/>
  <c r="E168" i="1"/>
  <c r="F13" i="4" s="1"/>
  <c r="D168" i="1"/>
  <c r="F12" i="4" s="1"/>
  <c r="F17" i="4" s="1"/>
  <c r="F49" i="4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P165" i="1"/>
  <c r="F42" i="3" s="1"/>
  <c r="O165" i="1"/>
  <c r="F41" i="3" s="1"/>
  <c r="N165" i="1"/>
  <c r="F40" i="3" s="1"/>
  <c r="M165" i="1"/>
  <c r="F39" i="3" s="1"/>
  <c r="L165" i="1"/>
  <c r="F38" i="3" s="1"/>
  <c r="K165" i="1"/>
  <c r="F26" i="3" s="1"/>
  <c r="J165" i="1"/>
  <c r="F25" i="3" s="1"/>
  <c r="I165" i="1"/>
  <c r="F24" i="3" s="1"/>
  <c r="F27" i="3" s="1"/>
  <c r="F50" i="3" s="1"/>
  <c r="H165" i="1"/>
  <c r="F16" i="3" s="1"/>
  <c r="G165" i="1"/>
  <c r="F15" i="3" s="1"/>
  <c r="F165" i="1"/>
  <c r="F14" i="3" s="1"/>
  <c r="E165" i="1"/>
  <c r="F13" i="3" s="1"/>
  <c r="D165" i="1"/>
  <c r="F12" i="3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P162" i="1"/>
  <c r="O162" i="1"/>
  <c r="N162" i="1"/>
  <c r="M162" i="1"/>
  <c r="L162" i="1"/>
  <c r="K162" i="1"/>
  <c r="J162" i="1"/>
  <c r="G25" i="2" s="1"/>
  <c r="I162" i="1"/>
  <c r="F24" i="2" s="1"/>
  <c r="H162" i="1"/>
  <c r="F16" i="2" s="1"/>
  <c r="G162" i="1"/>
  <c r="F15" i="2" s="1"/>
  <c r="F162" i="1"/>
  <c r="F14" i="2" s="1"/>
  <c r="E162" i="1"/>
  <c r="F13" i="2" s="1"/>
  <c r="D162" i="1"/>
  <c r="F12" i="2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P154" i="1"/>
  <c r="E42" i="4" s="1"/>
  <c r="O154" i="1"/>
  <c r="E41" i="4" s="1"/>
  <c r="N154" i="1"/>
  <c r="E40" i="4" s="1"/>
  <c r="M154" i="1"/>
  <c r="E39" i="4" s="1"/>
  <c r="L154" i="1"/>
  <c r="E38" i="4" s="1"/>
  <c r="E43" i="4" s="1"/>
  <c r="E51" i="4" s="1"/>
  <c r="K154" i="1"/>
  <c r="E26" i="4" s="1"/>
  <c r="J154" i="1"/>
  <c r="E25" i="4" s="1"/>
  <c r="I154" i="1"/>
  <c r="E24" i="4" s="1"/>
  <c r="E27" i="4" s="1"/>
  <c r="E50" i="4" s="1"/>
  <c r="H154" i="1"/>
  <c r="E16" i="4" s="1"/>
  <c r="G154" i="1"/>
  <c r="E15" i="4" s="1"/>
  <c r="F154" i="1"/>
  <c r="E14" i="4" s="1"/>
  <c r="E154" i="1"/>
  <c r="E13" i="4" s="1"/>
  <c r="D154" i="1"/>
  <c r="E12" i="4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P151" i="1"/>
  <c r="E42" i="3" s="1"/>
  <c r="O151" i="1"/>
  <c r="E41" i="3" s="1"/>
  <c r="N151" i="1"/>
  <c r="E40" i="3" s="1"/>
  <c r="M151" i="1"/>
  <c r="E39" i="3" s="1"/>
  <c r="L151" i="1"/>
  <c r="E38" i="3" s="1"/>
  <c r="E43" i="3" s="1"/>
  <c r="E51" i="3" s="1"/>
  <c r="K151" i="1"/>
  <c r="E26" i="3" s="1"/>
  <c r="J151" i="1"/>
  <c r="E25" i="3" s="1"/>
  <c r="I151" i="1"/>
  <c r="E24" i="3" s="1"/>
  <c r="H151" i="1"/>
  <c r="E16" i="3" s="1"/>
  <c r="G151" i="1"/>
  <c r="E15" i="3" s="1"/>
  <c r="F151" i="1"/>
  <c r="E14" i="3" s="1"/>
  <c r="E151" i="1"/>
  <c r="E13" i="3" s="1"/>
  <c r="D151" i="1"/>
  <c r="E12" i="3" s="1"/>
  <c r="E17" i="3" s="1"/>
  <c r="E49" i="3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8" i="1"/>
  <c r="E42" i="2" s="1"/>
  <c r="O148" i="1"/>
  <c r="E41" i="2" s="1"/>
  <c r="N148" i="1"/>
  <c r="E40" i="2" s="1"/>
  <c r="M148" i="1"/>
  <c r="E39" i="2" s="1"/>
  <c r="L148" i="1"/>
  <c r="E38" i="2" s="1"/>
  <c r="E43" i="2" s="1"/>
  <c r="E51" i="2" s="1"/>
  <c r="K148" i="1"/>
  <c r="E26" i="2" s="1"/>
  <c r="J148" i="1"/>
  <c r="E25" i="2" s="1"/>
  <c r="I148" i="1"/>
  <c r="E24" i="2" s="1"/>
  <c r="E27" i="2" s="1"/>
  <c r="E50" i="2" s="1"/>
  <c r="H148" i="1"/>
  <c r="E16" i="2" s="1"/>
  <c r="G148" i="1"/>
  <c r="E15" i="2" s="1"/>
  <c r="F148" i="1"/>
  <c r="E14" i="2" s="1"/>
  <c r="E148" i="1"/>
  <c r="E13" i="2" s="1"/>
  <c r="D148" i="1"/>
  <c r="E12" i="2" s="1"/>
  <c r="E17" i="2" s="1"/>
  <c r="E49" i="2" s="1"/>
  <c r="E52" i="2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40" i="1"/>
  <c r="D42" i="4" s="1"/>
  <c r="O140" i="1"/>
  <c r="D41" i="4" s="1"/>
  <c r="N140" i="1"/>
  <c r="D40" i="4" s="1"/>
  <c r="M140" i="1"/>
  <c r="D39" i="4" s="1"/>
  <c r="L140" i="1"/>
  <c r="D38" i="4" s="1"/>
  <c r="D43" i="4" s="1"/>
  <c r="D51" i="4" s="1"/>
  <c r="K140" i="1"/>
  <c r="D26" i="4" s="1"/>
  <c r="J140" i="1"/>
  <c r="D25" i="4" s="1"/>
  <c r="I140" i="1"/>
  <c r="D24" i="4" s="1"/>
  <c r="H140" i="1"/>
  <c r="D16" i="4" s="1"/>
  <c r="G140" i="1"/>
  <c r="D15" i="4" s="1"/>
  <c r="F140" i="1"/>
  <c r="D14" i="4" s="1"/>
  <c r="E140" i="1"/>
  <c r="D13" i="4" s="1"/>
  <c r="D140" i="1"/>
  <c r="D12" i="4" s="1"/>
  <c r="D17" i="4" s="1"/>
  <c r="D49" i="4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P137" i="1"/>
  <c r="D42" i="3" s="1"/>
  <c r="O137" i="1"/>
  <c r="D41" i="3" s="1"/>
  <c r="N137" i="1"/>
  <c r="D40" i="3" s="1"/>
  <c r="M137" i="1"/>
  <c r="D39" i="3" s="1"/>
  <c r="L137" i="1"/>
  <c r="D38" i="3" s="1"/>
  <c r="K137" i="1"/>
  <c r="D26" i="3" s="1"/>
  <c r="J137" i="1"/>
  <c r="D25" i="3" s="1"/>
  <c r="I137" i="1"/>
  <c r="D24" i="3" s="1"/>
  <c r="D27" i="3" s="1"/>
  <c r="D50" i="3" s="1"/>
  <c r="H137" i="1"/>
  <c r="D16" i="3" s="1"/>
  <c r="G137" i="1"/>
  <c r="D15" i="3" s="1"/>
  <c r="F137" i="1"/>
  <c r="D14" i="3" s="1"/>
  <c r="E137" i="1"/>
  <c r="D13" i="3" s="1"/>
  <c r="D137" i="1"/>
  <c r="D12" i="3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D42" i="2" s="1"/>
  <c r="O134" i="1"/>
  <c r="D41" i="2" s="1"/>
  <c r="N134" i="1"/>
  <c r="D40" i="2" s="1"/>
  <c r="M134" i="1"/>
  <c r="D39" i="2" s="1"/>
  <c r="L134" i="1"/>
  <c r="D38" i="2" s="1"/>
  <c r="D43" i="2" s="1"/>
  <c r="D51" i="2" s="1"/>
  <c r="K134" i="1"/>
  <c r="D26" i="2" s="1"/>
  <c r="J134" i="1"/>
  <c r="D25" i="2" s="1"/>
  <c r="I134" i="1"/>
  <c r="D24" i="2" s="1"/>
  <c r="H134" i="1"/>
  <c r="D16" i="2" s="1"/>
  <c r="G134" i="1"/>
  <c r="D15" i="2" s="1"/>
  <c r="F134" i="1"/>
  <c r="D14" i="2" s="1"/>
  <c r="E134" i="1"/>
  <c r="D13" i="2" s="1"/>
  <c r="D134" i="1"/>
  <c r="D12" i="2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26" i="1"/>
  <c r="C42" i="4" s="1"/>
  <c r="O126" i="1"/>
  <c r="C41" i="4" s="1"/>
  <c r="N126" i="1"/>
  <c r="C40" i="4" s="1"/>
  <c r="M126" i="1"/>
  <c r="C39" i="4" s="1"/>
  <c r="L126" i="1"/>
  <c r="C38" i="4" s="1"/>
  <c r="K126" i="1"/>
  <c r="C26" i="4" s="1"/>
  <c r="J126" i="1"/>
  <c r="C25" i="4" s="1"/>
  <c r="I126" i="1"/>
  <c r="C24" i="4" s="1"/>
  <c r="C27" i="4" s="1"/>
  <c r="C50" i="4" s="1"/>
  <c r="H126" i="1"/>
  <c r="C16" i="4" s="1"/>
  <c r="G126" i="1"/>
  <c r="C15" i="4" s="1"/>
  <c r="F126" i="1"/>
  <c r="C14" i="4" s="1"/>
  <c r="E126" i="1"/>
  <c r="C13" i="4" s="1"/>
  <c r="D126" i="1"/>
  <c r="C12" i="4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C42" i="3" s="1"/>
  <c r="O123" i="1"/>
  <c r="C41" i="3" s="1"/>
  <c r="N123" i="1"/>
  <c r="C40" i="3" s="1"/>
  <c r="M123" i="1"/>
  <c r="C39" i="3" s="1"/>
  <c r="L123" i="1"/>
  <c r="C38" i="3" s="1"/>
  <c r="C43" i="3" s="1"/>
  <c r="C51" i="3" s="1"/>
  <c r="K123" i="1"/>
  <c r="C26" i="3" s="1"/>
  <c r="J123" i="1"/>
  <c r="C25" i="3" s="1"/>
  <c r="I123" i="1"/>
  <c r="C24" i="3" s="1"/>
  <c r="H123" i="1"/>
  <c r="C16" i="3" s="1"/>
  <c r="G123" i="1"/>
  <c r="C15" i="3" s="1"/>
  <c r="F123" i="1"/>
  <c r="C14" i="3" s="1"/>
  <c r="E123" i="1"/>
  <c r="C13" i="3" s="1"/>
  <c r="D123" i="1"/>
  <c r="C12" i="3" s="1"/>
  <c r="C17" i="3" s="1"/>
  <c r="C49" i="3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C42" i="2" s="1"/>
  <c r="O120" i="1"/>
  <c r="C41" i="2" s="1"/>
  <c r="N120" i="1"/>
  <c r="C40" i="2" s="1"/>
  <c r="M120" i="1"/>
  <c r="C39" i="2" s="1"/>
  <c r="L120" i="1"/>
  <c r="C38" i="2" s="1"/>
  <c r="C43" i="2" s="1"/>
  <c r="C51" i="2" s="1"/>
  <c r="K120" i="1"/>
  <c r="C26" i="2" s="1"/>
  <c r="J120" i="1"/>
  <c r="C25" i="2" s="1"/>
  <c r="I120" i="1"/>
  <c r="C24" i="2" s="1"/>
  <c r="C27" i="2" s="1"/>
  <c r="C50" i="2" s="1"/>
  <c r="H120" i="1"/>
  <c r="C16" i="2" s="1"/>
  <c r="G120" i="1"/>
  <c r="C15" i="2" s="1"/>
  <c r="F120" i="1"/>
  <c r="C14" i="2" s="1"/>
  <c r="E120" i="1"/>
  <c r="C13" i="2" s="1"/>
  <c r="D120" i="1"/>
  <c r="C12" i="2" s="1"/>
  <c r="C17" i="2" s="1"/>
  <c r="C49" i="2" s="1"/>
  <c r="C52" i="2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M113" i="1"/>
  <c r="L113" i="1"/>
  <c r="K113" i="1"/>
  <c r="J113" i="1"/>
  <c r="I113" i="1"/>
  <c r="H113" i="1"/>
  <c r="G113" i="1"/>
  <c r="F113" i="1"/>
  <c r="E113" i="1"/>
  <c r="M112" i="1"/>
  <c r="L112" i="1"/>
  <c r="K112" i="1"/>
  <c r="J112" i="1"/>
  <c r="I112" i="1"/>
  <c r="H112" i="1"/>
  <c r="G112" i="1"/>
  <c r="F112" i="1"/>
  <c r="E112" i="1"/>
  <c r="M111" i="1"/>
  <c r="L111" i="1"/>
  <c r="K111" i="1"/>
  <c r="J111" i="1"/>
  <c r="I111" i="1"/>
  <c r="H111" i="1"/>
  <c r="G111" i="1"/>
  <c r="F111" i="1"/>
  <c r="E111" i="1"/>
  <c r="M110" i="1"/>
  <c r="L110" i="1"/>
  <c r="K110" i="1"/>
  <c r="J110" i="1"/>
  <c r="I110" i="1"/>
  <c r="H110" i="1"/>
  <c r="G110" i="1"/>
  <c r="F110" i="1"/>
  <c r="E110" i="1"/>
  <c r="M109" i="1"/>
  <c r="L109" i="1"/>
  <c r="K109" i="1"/>
  <c r="J109" i="1"/>
  <c r="I109" i="1"/>
  <c r="H109" i="1"/>
  <c r="G109" i="1"/>
  <c r="F109" i="1"/>
  <c r="E109" i="1"/>
  <c r="G17" i="2" l="1"/>
  <c r="G49" i="2" s="1"/>
  <c r="D17" i="2"/>
  <c r="D49" i="2" s="1"/>
  <c r="F17" i="2"/>
  <c r="F49" i="2" s="1"/>
  <c r="F38" i="2"/>
  <c r="G38" i="2"/>
  <c r="F40" i="2"/>
  <c r="G40" i="2"/>
  <c r="F42" i="2"/>
  <c r="G42" i="2"/>
  <c r="G27" i="4"/>
  <c r="G50" i="4" s="1"/>
  <c r="G24" i="2"/>
  <c r="F25" i="2"/>
  <c r="C27" i="3"/>
  <c r="C50" i="3" s="1"/>
  <c r="C52" i="3" s="1"/>
  <c r="C17" i="4"/>
  <c r="C49" i="4" s="1"/>
  <c r="C43" i="4"/>
  <c r="C51" i="4" s="1"/>
  <c r="D27" i="2"/>
  <c r="D50" i="2" s="1"/>
  <c r="D17" i="3"/>
  <c r="D49" i="3" s="1"/>
  <c r="D52" i="3" s="1"/>
  <c r="D43" i="3"/>
  <c r="D51" i="3" s="1"/>
  <c r="D27" i="4"/>
  <c r="D50" i="4" s="1"/>
  <c r="D52" i="4" s="1"/>
  <c r="E27" i="3"/>
  <c r="E50" i="3" s="1"/>
  <c r="E52" i="3" s="1"/>
  <c r="E17" i="4"/>
  <c r="E49" i="4" s="1"/>
  <c r="E52" i="4" s="1"/>
  <c r="F26" i="2"/>
  <c r="F27" i="2" s="1"/>
  <c r="F50" i="2" s="1"/>
  <c r="G26" i="2"/>
  <c r="G39" i="2"/>
  <c r="F39" i="2"/>
  <c r="G41" i="2"/>
  <c r="F41" i="2"/>
  <c r="F17" i="3"/>
  <c r="F49" i="3" s="1"/>
  <c r="F52" i="3" s="1"/>
  <c r="F43" i="3"/>
  <c r="F51" i="3" s="1"/>
  <c r="F27" i="4"/>
  <c r="F50" i="4" s="1"/>
  <c r="F52" i="4" s="1"/>
  <c r="G52" i="4"/>
  <c r="C52" i="4" l="1"/>
  <c r="G43" i="2"/>
  <c r="G51" i="2" s="1"/>
  <c r="D52" i="2"/>
  <c r="G27" i="2"/>
  <c r="G50" i="2" s="1"/>
  <c r="G52" i="2" s="1"/>
  <c r="F43" i="2"/>
  <c r="F51" i="2" s="1"/>
  <c r="F52" i="2"/>
</calcChain>
</file>

<file path=xl/sharedStrings.xml><?xml version="1.0" encoding="utf-8"?>
<sst xmlns="http://schemas.openxmlformats.org/spreadsheetml/2006/main" count="236" uniqueCount="54">
  <si>
    <t>SCUOLA</t>
  </si>
  <si>
    <t>ALUNNO</t>
  </si>
  <si>
    <t>ORDINE DI SCUOLA</t>
  </si>
  <si>
    <t>CLASSE</t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</si>
  <si>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</si>
  <si>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</si>
  <si>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</si>
  <si>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</si>
  <si>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</si>
  <si>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</si>
  <si>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</si>
  <si>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</si>
  <si>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</si>
  <si>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 xml:space="preserve">ESITO FINALE </t>
  </si>
  <si>
    <t>MM</t>
  </si>
  <si>
    <t>AMMESSO</t>
  </si>
  <si>
    <t>QUADRO SINTETICO OSSERVATORIO DI AREA</t>
  </si>
  <si>
    <t>EVASIONE</t>
  </si>
  <si>
    <t>ABBANDONO</t>
  </si>
  <si>
    <t>FREQUENZA IRREGOLARE</t>
  </si>
  <si>
    <t>ISTRUZIONE FAMILIARE</t>
  </si>
  <si>
    <t>DISPERISONE DIGITALE</t>
  </si>
  <si>
    <t>evasione</t>
  </si>
  <si>
    <t>primaria</t>
  </si>
  <si>
    <t>sec 1°grado</t>
  </si>
  <si>
    <t>sec. 2° grado</t>
  </si>
  <si>
    <t>abbandono</t>
  </si>
  <si>
    <t>frequenza irregolare</t>
  </si>
  <si>
    <t>istruzione familiare</t>
  </si>
  <si>
    <t>disperisone digitale</t>
  </si>
  <si>
    <t>ESITO FINALE</t>
  </si>
  <si>
    <t>NON AMMESSO</t>
  </si>
  <si>
    <t>NON VALUTABILE</t>
  </si>
  <si>
    <t>MESE</t>
  </si>
  <si>
    <t>dicembre</t>
  </si>
  <si>
    <t>SCUOLA PRIMARIA</t>
  </si>
  <si>
    <t>totale numero evasori</t>
  </si>
  <si>
    <t>totale numero abbandoni</t>
  </si>
  <si>
    <t>totale numero frequenza irregolare</t>
  </si>
  <si>
    <t>totale numero istruzione domiciliare</t>
  </si>
  <si>
    <t>totale numero disperisone digitale</t>
  </si>
  <si>
    <t>CLASSE1</t>
  </si>
  <si>
    <t>CLASSE2</t>
  </si>
  <si>
    <t>CLASSE3</t>
  </si>
  <si>
    <t>CLASSE4</t>
  </si>
  <si>
    <t>CLASSE5</t>
  </si>
  <si>
    <t>SCUOLA SECONDARIA DI PRIMO GRADO</t>
  </si>
  <si>
    <t>SCUOLA SECONDARIA DI SECONDO GRADO</t>
  </si>
  <si>
    <t>TOTALE COMPLESSIVO</t>
  </si>
  <si>
    <t>PRIMARIA</t>
  </si>
  <si>
    <t>SECONDARIA PRIMO GRADO</t>
  </si>
  <si>
    <t>SECONDARIA SECONDO GRADO</t>
  </si>
  <si>
    <t>marzo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</si>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</sst>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Arial"/>
    </font>
    <font>
      <sz val="7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90"/>
  <sheetViews>
    <sheetView tabSelected="1" workbookViewId="0">
      <pane ySplit="6" topLeftCell="A7" activePane="bottomLeft" state="frozen"/>
      <selection pane="bottomLeft" activeCell="I14" sqref="I14"/>
    </sheetView>
  </sheetViews>
  <sheetFormatPr defaultColWidth="14.42578125" defaultRowHeight="15" customHeight="1" x14ac:dyDescent="0.2"/>
  <cols>
    <col min="1" max="2" width="13.7109375" customWidth="1"/>
    <col min="3" max="3" width="13.28515625" customWidth="1"/>
    <col min="4" max="4" width="18.140625" customWidth="1"/>
    <col min="5" max="5" width="11.140625" customWidth="1"/>
    <col min="6" max="6" width="13" customWidth="1"/>
    <col min="7" max="8" width="11.140625" customWidth="1"/>
    <col min="9" max="9" width="12.42578125" customWidth="1"/>
    <col min="10" max="11" width="11.140625" customWidth="1"/>
    <col min="12" max="12" width="13.140625" customWidth="1"/>
    <col min="13" max="16" width="11.140625" customWidth="1"/>
  </cols>
  <sheetData>
    <row r="1" spans="1:1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5.25" customHeight="1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4" t="s">
        <v>13</v>
      </c>
      <c r="O6" s="5"/>
    </row>
    <row r="7" spans="1:16" ht="18" customHeight="1" x14ac:dyDescent="0.2">
      <c r="A7" s="6"/>
      <c r="B7" s="6"/>
      <c r="C7" s="7" t="s">
        <v>14</v>
      </c>
      <c r="D7" s="6"/>
      <c r="E7" s="8"/>
      <c r="F7" s="8"/>
      <c r="G7" s="8"/>
      <c r="H7" s="8"/>
      <c r="I7" s="8"/>
      <c r="J7" s="8"/>
      <c r="K7" s="8"/>
      <c r="L7" s="8"/>
      <c r="M7" s="8"/>
      <c r="N7" s="9" t="s">
        <v>15</v>
      </c>
      <c r="O7" s="5"/>
    </row>
    <row r="8" spans="1:16" ht="15.75" customHeight="1" x14ac:dyDescent="0.2">
      <c r="A8" s="6"/>
      <c r="B8" s="6"/>
      <c r="C8" s="6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5"/>
    </row>
    <row r="9" spans="1:16" ht="15.75" customHeight="1" x14ac:dyDescent="0.2">
      <c r="A9" s="6"/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5"/>
    </row>
    <row r="10" spans="1:16" ht="15.75" customHeight="1" x14ac:dyDescent="0.2">
      <c r="A10" s="6"/>
      <c r="B10" s="6"/>
      <c r="C10" s="6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</row>
    <row r="11" spans="1:16" ht="15.75" customHeight="1" x14ac:dyDescent="0.2">
      <c r="A11" s="6"/>
      <c r="B11" s="6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</row>
    <row r="12" spans="1:16" ht="15.75" customHeight="1" x14ac:dyDescent="0.2">
      <c r="A12" s="6"/>
      <c r="B12" s="6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</row>
    <row r="13" spans="1:16" ht="15.75" customHeight="1" x14ac:dyDescent="0.2">
      <c r="A13" s="6"/>
      <c r="B13" s="6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5"/>
    </row>
    <row r="14" spans="1:16" ht="15.75" customHeight="1" x14ac:dyDescent="0.2">
      <c r="A14" s="6"/>
      <c r="B14" s="6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</row>
    <row r="15" spans="1:16" ht="15.75" customHeight="1" x14ac:dyDescent="0.2">
      <c r="A15" s="6"/>
      <c r="B15" s="6"/>
      <c r="C15" s="6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</row>
    <row r="16" spans="1:16" ht="15.75" customHeight="1" x14ac:dyDescent="0.2">
      <c r="A16" s="6"/>
      <c r="B16" s="6"/>
      <c r="C16" s="6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</row>
    <row r="17" spans="1:15" ht="15.75" customHeight="1" x14ac:dyDescent="0.2">
      <c r="A17" s="6"/>
      <c r="B17" s="6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</row>
    <row r="18" spans="1:15" ht="15.75" customHeight="1" x14ac:dyDescent="0.2">
      <c r="A18" s="6"/>
      <c r="B18" s="6"/>
      <c r="C18" s="6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</row>
    <row r="19" spans="1:15" ht="15.75" customHeight="1" x14ac:dyDescent="0.2">
      <c r="A19" s="6"/>
      <c r="B19" s="6"/>
      <c r="C19" s="6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</row>
    <row r="20" spans="1:15" ht="15.75" customHeight="1" x14ac:dyDescent="0.2">
      <c r="A20" s="6"/>
      <c r="B20" s="6"/>
      <c r="C20" s="6"/>
      <c r="D20" s="6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</row>
    <row r="21" spans="1:15" ht="15.75" customHeight="1" x14ac:dyDescent="0.2">
      <c r="A21" s="6"/>
      <c r="B21" s="6"/>
      <c r="C21" s="6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</row>
    <row r="22" spans="1:15" ht="15.75" customHeight="1" x14ac:dyDescent="0.2">
      <c r="A22" s="6"/>
      <c r="B22" s="6"/>
      <c r="C22" s="6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</row>
    <row r="23" spans="1:15" ht="15.75" customHeight="1" x14ac:dyDescent="0.2">
      <c r="A23" s="6"/>
      <c r="B23" s="6"/>
      <c r="C23" s="6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</row>
    <row r="24" spans="1:15" ht="15.75" customHeight="1" x14ac:dyDescent="0.2">
      <c r="A24" s="6"/>
      <c r="B24" s="6"/>
      <c r="C24" s="6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</row>
    <row r="25" spans="1:15" ht="15.75" customHeight="1" x14ac:dyDescent="0.2">
      <c r="A25" s="6"/>
      <c r="B25" s="6"/>
      <c r="C25" s="6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</row>
    <row r="26" spans="1:15" ht="15.75" customHeight="1" x14ac:dyDescent="0.2">
      <c r="A26" s="6"/>
      <c r="B26" s="6"/>
      <c r="C26" s="6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</row>
    <row r="27" spans="1:15" ht="15.75" customHeight="1" x14ac:dyDescent="0.2">
      <c r="A27" s="6"/>
      <c r="B27" s="6"/>
      <c r="C27" s="6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</row>
    <row r="28" spans="1:15" ht="15.75" customHeight="1" x14ac:dyDescent="0.2">
      <c r="A28" s="6"/>
      <c r="B28" s="6"/>
      <c r="C28" s="6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</row>
    <row r="29" spans="1:15" ht="15.75" customHeight="1" x14ac:dyDescent="0.2">
      <c r="A29" s="6"/>
      <c r="B29" s="6"/>
      <c r="C29" s="6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</row>
    <row r="30" spans="1:15" ht="15.75" customHeight="1" x14ac:dyDescent="0.2">
      <c r="A30" s="6"/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</row>
    <row r="31" spans="1:15" ht="15.75" customHeight="1" x14ac:dyDescent="0.2">
      <c r="A31" s="6"/>
      <c r="B31" s="6"/>
      <c r="C31" s="6"/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</row>
    <row r="32" spans="1:15" ht="15.75" customHeight="1" x14ac:dyDescent="0.2">
      <c r="A32" s="6"/>
      <c r="B32" s="6"/>
      <c r="C32" s="6"/>
      <c r="D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5"/>
    </row>
    <row r="33" spans="1:15" ht="15.75" customHeight="1" x14ac:dyDescent="0.2">
      <c r="A33" s="6"/>
      <c r="B33" s="6"/>
      <c r="C33" s="6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</row>
    <row r="34" spans="1:15" ht="15.75" customHeight="1" x14ac:dyDescent="0.2">
      <c r="A34" s="6"/>
      <c r="B34" s="6"/>
      <c r="C34" s="6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</row>
    <row r="35" spans="1:15" ht="15.75" customHeight="1" x14ac:dyDescent="0.2">
      <c r="A35" s="6"/>
      <c r="B35" s="6"/>
      <c r="C35" s="6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</row>
    <row r="36" spans="1:15" ht="15.75" customHeight="1" x14ac:dyDescent="0.2">
      <c r="A36" s="6"/>
      <c r="B36" s="6"/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</row>
    <row r="37" spans="1:15" ht="15.75" customHeight="1" x14ac:dyDescent="0.2">
      <c r="A37" s="6"/>
      <c r="B37" s="6"/>
      <c r="C37" s="6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</row>
    <row r="38" spans="1:15" ht="15.75" customHeight="1" x14ac:dyDescent="0.2">
      <c r="A38" s="6"/>
      <c r="B38" s="6"/>
      <c r="C38" s="6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</row>
    <row r="39" spans="1:15" ht="15.75" customHeight="1" x14ac:dyDescent="0.2">
      <c r="A39" s="6"/>
      <c r="B39" s="6"/>
      <c r="C39" s="6"/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5"/>
    </row>
    <row r="40" spans="1:15" ht="15.75" customHeight="1" x14ac:dyDescent="0.2">
      <c r="A40" s="6"/>
      <c r="B40" s="6"/>
      <c r="C40" s="6"/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5"/>
    </row>
    <row r="41" spans="1:15" ht="15.75" customHeight="1" x14ac:dyDescent="0.2">
      <c r="A41" s="6"/>
      <c r="B41" s="6"/>
      <c r="C41" s="6"/>
      <c r="D41" s="6"/>
      <c r="E41" s="8"/>
      <c r="F41" s="8"/>
      <c r="G41" s="8"/>
      <c r="H41" s="8"/>
      <c r="I41" s="8"/>
      <c r="J41" s="8"/>
      <c r="K41" s="8"/>
      <c r="L41" s="8"/>
      <c r="M41" s="8"/>
      <c r="N41" s="8"/>
      <c r="O41" s="5"/>
    </row>
    <row r="42" spans="1:15" ht="15.75" customHeight="1" x14ac:dyDescent="0.2">
      <c r="A42" s="6"/>
      <c r="B42" s="6"/>
      <c r="C42" s="6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5"/>
    </row>
    <row r="43" spans="1:15" ht="15.75" customHeight="1" x14ac:dyDescent="0.2">
      <c r="A43" s="6"/>
      <c r="B43" s="6"/>
      <c r="C43" s="6"/>
      <c r="D43" s="6"/>
      <c r="E43" s="8"/>
      <c r="F43" s="8"/>
      <c r="G43" s="8"/>
      <c r="H43" s="8"/>
      <c r="I43" s="8"/>
      <c r="J43" s="8"/>
      <c r="K43" s="8"/>
      <c r="L43" s="8"/>
      <c r="M43" s="8"/>
      <c r="N43" s="8"/>
      <c r="O43" s="5"/>
    </row>
    <row r="44" spans="1:15" ht="15.75" customHeight="1" x14ac:dyDescent="0.2">
      <c r="A44" s="6"/>
      <c r="B44" s="6"/>
      <c r="C44" s="6"/>
      <c r="D44" s="6"/>
      <c r="E44" s="8"/>
      <c r="F44" s="8"/>
      <c r="G44" s="8"/>
      <c r="H44" s="8"/>
      <c r="I44" s="8"/>
      <c r="J44" s="8"/>
      <c r="K44" s="8"/>
      <c r="L44" s="8"/>
      <c r="M44" s="8"/>
      <c r="N44" s="8"/>
      <c r="O44" s="5"/>
    </row>
    <row r="45" spans="1:15" ht="15.75" customHeight="1" x14ac:dyDescent="0.2">
      <c r="A45" s="6"/>
      <c r="B45" s="6"/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5"/>
    </row>
    <row r="46" spans="1:15" ht="15.75" customHeight="1" x14ac:dyDescent="0.2">
      <c r="A46" s="6"/>
      <c r="B46" s="6"/>
      <c r="C46" s="6"/>
      <c r="D46" s="6"/>
      <c r="E46" s="8"/>
      <c r="F46" s="8"/>
      <c r="G46" s="8"/>
      <c r="H46" s="8"/>
      <c r="I46" s="8"/>
      <c r="J46" s="8"/>
      <c r="K46" s="8"/>
      <c r="L46" s="8"/>
      <c r="M46" s="8"/>
      <c r="N46" s="8"/>
      <c r="O46" s="5"/>
    </row>
    <row r="47" spans="1:15" ht="15.75" customHeight="1" x14ac:dyDescent="0.2">
      <c r="A47" s="6"/>
      <c r="B47" s="6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5"/>
    </row>
    <row r="48" spans="1:15" ht="15.75" customHeight="1" x14ac:dyDescent="0.2">
      <c r="A48" s="6"/>
      <c r="B48" s="6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5"/>
    </row>
    <row r="49" spans="1:15" ht="15.75" customHeight="1" x14ac:dyDescent="0.2">
      <c r="A49" s="6"/>
      <c r="B49" s="6"/>
      <c r="C49" s="6"/>
      <c r="D49" s="6"/>
      <c r="E49" s="8"/>
      <c r="F49" s="8"/>
      <c r="G49" s="8"/>
      <c r="H49" s="8"/>
      <c r="I49" s="8"/>
      <c r="J49" s="8"/>
      <c r="K49" s="8"/>
      <c r="L49" s="8"/>
      <c r="M49" s="8"/>
      <c r="N49" s="8"/>
      <c r="O49" s="5"/>
    </row>
    <row r="50" spans="1:15" ht="15.75" customHeight="1" x14ac:dyDescent="0.2">
      <c r="A50" s="6"/>
      <c r="B50" s="6"/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5"/>
    </row>
    <row r="51" spans="1:15" ht="15.75" customHeight="1" x14ac:dyDescent="0.2">
      <c r="A51" s="6"/>
      <c r="B51" s="6"/>
      <c r="C51" s="6"/>
      <c r="D51" s="6"/>
      <c r="E51" s="8"/>
      <c r="F51" s="8"/>
      <c r="G51" s="8"/>
      <c r="H51" s="8"/>
      <c r="I51" s="8"/>
      <c r="J51" s="8"/>
      <c r="K51" s="8"/>
      <c r="L51" s="8"/>
      <c r="M51" s="8"/>
      <c r="N51" s="8"/>
      <c r="O51" s="5"/>
    </row>
    <row r="52" spans="1:15" ht="15.75" customHeight="1" x14ac:dyDescent="0.2">
      <c r="A52" s="6"/>
      <c r="B52" s="6"/>
      <c r="C52" s="6"/>
      <c r="D52" s="6"/>
      <c r="E52" s="8"/>
      <c r="F52" s="8"/>
      <c r="G52" s="8"/>
      <c r="H52" s="8"/>
      <c r="I52" s="8"/>
      <c r="J52" s="8"/>
      <c r="K52" s="8"/>
      <c r="L52" s="8"/>
      <c r="M52" s="8"/>
      <c r="N52" s="8"/>
      <c r="O52" s="5"/>
    </row>
    <row r="53" spans="1:15" ht="15.75" customHeight="1" x14ac:dyDescent="0.2">
      <c r="A53" s="6"/>
      <c r="B53" s="6"/>
      <c r="C53" s="6"/>
      <c r="D53" s="6"/>
      <c r="E53" s="8"/>
      <c r="F53" s="8"/>
      <c r="G53" s="8"/>
      <c r="H53" s="8"/>
      <c r="I53" s="8"/>
      <c r="J53" s="8"/>
      <c r="K53" s="8"/>
      <c r="L53" s="8"/>
      <c r="M53" s="8"/>
      <c r="N53" s="8"/>
      <c r="O53" s="5"/>
    </row>
    <row r="54" spans="1:15" ht="15.75" customHeight="1" x14ac:dyDescent="0.2">
      <c r="A54" s="6"/>
      <c r="B54" s="6"/>
      <c r="C54" s="6"/>
      <c r="D54" s="6"/>
      <c r="E54" s="8"/>
      <c r="F54" s="8"/>
      <c r="G54" s="8"/>
      <c r="H54" s="8"/>
      <c r="I54" s="8"/>
      <c r="J54" s="8"/>
      <c r="K54" s="8"/>
      <c r="L54" s="8"/>
      <c r="M54" s="8"/>
      <c r="N54" s="8"/>
      <c r="O54" s="5"/>
    </row>
    <row r="55" spans="1:15" ht="15.75" customHeight="1" x14ac:dyDescent="0.2">
      <c r="A55" s="6"/>
      <c r="B55" s="6"/>
      <c r="C55" s="6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5"/>
    </row>
    <row r="56" spans="1:15" ht="15.75" customHeight="1" x14ac:dyDescent="0.2">
      <c r="A56" s="6"/>
      <c r="B56" s="6"/>
      <c r="C56" s="6"/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5"/>
    </row>
    <row r="57" spans="1:15" ht="15.75" customHeight="1" x14ac:dyDescent="0.2">
      <c r="A57" s="6"/>
      <c r="B57" s="6"/>
      <c r="C57" s="6"/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5"/>
    </row>
    <row r="58" spans="1:15" ht="15.75" customHeight="1" x14ac:dyDescent="0.2">
      <c r="A58" s="6"/>
      <c r="B58" s="6"/>
      <c r="C58" s="6"/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5"/>
    </row>
    <row r="59" spans="1:15" ht="15.75" customHeight="1" x14ac:dyDescent="0.2">
      <c r="A59" s="6"/>
      <c r="B59" s="6"/>
      <c r="C59" s="6"/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5"/>
    </row>
    <row r="60" spans="1:15" ht="15.75" customHeight="1" x14ac:dyDescent="0.2">
      <c r="A60" s="6"/>
      <c r="B60" s="6"/>
      <c r="C60" s="6"/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5"/>
    </row>
    <row r="61" spans="1:15" ht="15.75" customHeight="1" x14ac:dyDescent="0.2">
      <c r="A61" s="6"/>
      <c r="B61" s="6"/>
      <c r="C61" s="6"/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5"/>
    </row>
    <row r="62" spans="1:15" ht="15.75" customHeight="1" x14ac:dyDescent="0.2">
      <c r="A62" s="6"/>
      <c r="B62" s="6"/>
      <c r="C62" s="6"/>
      <c r="D62" s="6"/>
      <c r="E62" s="8"/>
      <c r="F62" s="8"/>
      <c r="G62" s="8"/>
      <c r="H62" s="8"/>
      <c r="I62" s="8"/>
      <c r="J62" s="8"/>
      <c r="K62" s="8"/>
      <c r="L62" s="8"/>
      <c r="M62" s="8"/>
      <c r="N62" s="8"/>
      <c r="O62" s="5"/>
    </row>
    <row r="63" spans="1:15" ht="15.75" customHeight="1" x14ac:dyDescent="0.2">
      <c r="A63" s="6"/>
      <c r="B63" s="6"/>
      <c r="C63" s="6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  <c r="O63" s="5"/>
    </row>
    <row r="64" spans="1:15" ht="15.75" customHeight="1" x14ac:dyDescent="0.2">
      <c r="A64" s="6"/>
      <c r="B64" s="6"/>
      <c r="C64" s="6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5"/>
    </row>
    <row r="65" spans="1:15" ht="15.75" customHeight="1" x14ac:dyDescent="0.2">
      <c r="A65" s="6"/>
      <c r="B65" s="6"/>
      <c r="C65" s="6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5"/>
    </row>
    <row r="66" spans="1:15" ht="15.75" customHeight="1" x14ac:dyDescent="0.2">
      <c r="A66" s="6"/>
      <c r="B66" s="6"/>
      <c r="C66" s="6"/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  <c r="O66" s="5"/>
    </row>
    <row r="67" spans="1:15" ht="15.75" customHeight="1" x14ac:dyDescent="0.2">
      <c r="A67" s="6"/>
      <c r="B67" s="6"/>
      <c r="C67" s="6"/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  <c r="O67" s="5"/>
    </row>
    <row r="68" spans="1:15" ht="15.75" customHeight="1" x14ac:dyDescent="0.2">
      <c r="A68" s="6"/>
      <c r="B68" s="6"/>
      <c r="C68" s="6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5"/>
    </row>
    <row r="69" spans="1:15" ht="15.75" customHeight="1" x14ac:dyDescent="0.2">
      <c r="A69" s="6"/>
      <c r="B69" s="6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5"/>
    </row>
    <row r="70" spans="1:15" ht="15.75" customHeight="1" x14ac:dyDescent="0.2">
      <c r="A70" s="6"/>
      <c r="B70" s="6"/>
      <c r="C70" s="6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  <c r="O70" s="5"/>
    </row>
    <row r="71" spans="1:15" ht="15.75" customHeight="1" x14ac:dyDescent="0.2">
      <c r="A71" s="6"/>
      <c r="B71" s="6"/>
      <c r="C71" s="6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5"/>
    </row>
    <row r="72" spans="1:15" ht="15.75" customHeight="1" x14ac:dyDescent="0.2">
      <c r="A72" s="6"/>
      <c r="B72" s="6"/>
      <c r="C72" s="6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5"/>
    </row>
    <row r="73" spans="1:15" ht="15.75" customHeight="1" x14ac:dyDescent="0.2">
      <c r="A73" s="6"/>
      <c r="B73" s="6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5"/>
    </row>
    <row r="74" spans="1:15" ht="15.75" customHeight="1" x14ac:dyDescent="0.2">
      <c r="A74" s="6"/>
      <c r="B74" s="6"/>
      <c r="C74" s="6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  <c r="O74" s="5"/>
    </row>
    <row r="75" spans="1:15" ht="15.75" customHeight="1" x14ac:dyDescent="0.2">
      <c r="A75" s="6"/>
      <c r="B75" s="6"/>
      <c r="C75" s="6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  <c r="O75" s="5"/>
    </row>
    <row r="76" spans="1:15" ht="15.75" customHeight="1" x14ac:dyDescent="0.2">
      <c r="A76" s="6"/>
      <c r="B76" s="6"/>
      <c r="C76" s="6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  <c r="O76" s="5"/>
    </row>
    <row r="77" spans="1:15" ht="15.75" customHeight="1" x14ac:dyDescent="0.2">
      <c r="A77" s="6"/>
      <c r="B77" s="6"/>
      <c r="C77" s="6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  <c r="O77" s="5"/>
    </row>
    <row r="78" spans="1:15" ht="15.75" customHeight="1" x14ac:dyDescent="0.2">
      <c r="A78" s="6"/>
      <c r="B78" s="6"/>
      <c r="C78" s="6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  <c r="O78" s="5"/>
    </row>
    <row r="79" spans="1:15" ht="15.75" customHeight="1" x14ac:dyDescent="0.2">
      <c r="A79" s="6"/>
      <c r="B79" s="6"/>
      <c r="C79" s="6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5"/>
    </row>
    <row r="80" spans="1:15" ht="15.75" customHeight="1" x14ac:dyDescent="0.2">
      <c r="A80" s="6"/>
      <c r="B80" s="6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5"/>
    </row>
    <row r="81" spans="1:15" ht="15.75" customHeight="1" x14ac:dyDescent="0.2">
      <c r="A81" s="6"/>
      <c r="B81" s="6"/>
      <c r="C81" s="6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  <c r="O81" s="5"/>
    </row>
    <row r="82" spans="1:15" ht="15.75" customHeight="1" x14ac:dyDescent="0.2">
      <c r="A82" s="6"/>
      <c r="B82" s="6"/>
      <c r="C82" s="6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  <c r="O82" s="5"/>
    </row>
    <row r="83" spans="1:15" ht="15.75" customHeight="1" x14ac:dyDescent="0.2">
      <c r="A83" s="6"/>
      <c r="B83" s="6"/>
      <c r="C83" s="6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5"/>
    </row>
    <row r="84" spans="1:15" ht="15.75" customHeight="1" x14ac:dyDescent="0.2">
      <c r="A84" s="6"/>
      <c r="B84" s="6"/>
      <c r="C84" s="6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  <c r="O84" s="5"/>
    </row>
    <row r="85" spans="1:15" ht="15.75" customHeight="1" x14ac:dyDescent="0.2">
      <c r="A85" s="6"/>
      <c r="B85" s="6"/>
      <c r="C85" s="6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  <c r="O85" s="5"/>
    </row>
    <row r="86" spans="1:15" ht="15.75" customHeight="1" x14ac:dyDescent="0.2">
      <c r="A86" s="6"/>
      <c r="B86" s="6"/>
      <c r="C86" s="6"/>
      <c r="D86" s="6"/>
      <c r="E86" s="8"/>
      <c r="F86" s="8"/>
      <c r="G86" s="8"/>
      <c r="H86" s="8"/>
      <c r="I86" s="8"/>
      <c r="J86" s="8"/>
      <c r="K86" s="8"/>
      <c r="L86" s="8"/>
      <c r="M86" s="8"/>
      <c r="N86" s="8"/>
      <c r="O86" s="5"/>
    </row>
    <row r="87" spans="1:15" ht="15.75" customHeight="1" x14ac:dyDescent="0.2">
      <c r="A87" s="6"/>
      <c r="B87" s="6"/>
      <c r="C87" s="6"/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  <c r="O87" s="5"/>
    </row>
    <row r="88" spans="1:15" ht="15.75" customHeight="1" x14ac:dyDescent="0.2">
      <c r="A88" s="6"/>
      <c r="B88" s="6"/>
      <c r="C88" s="6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  <c r="O88" s="5"/>
    </row>
    <row r="89" spans="1:15" ht="15.75" customHeight="1" x14ac:dyDescent="0.2">
      <c r="A89" s="6"/>
      <c r="B89" s="6"/>
      <c r="C89" s="6"/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  <c r="O89" s="5"/>
    </row>
    <row r="90" spans="1:15" ht="15.75" customHeight="1" x14ac:dyDescent="0.2">
      <c r="A90" s="6"/>
      <c r="B90" s="6"/>
      <c r="C90" s="6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  <c r="O90" s="5"/>
    </row>
    <row r="91" spans="1:15" ht="15.75" customHeight="1" x14ac:dyDescent="0.2">
      <c r="A91" s="6"/>
      <c r="B91" s="6"/>
      <c r="C91" s="6"/>
      <c r="D91" s="6"/>
      <c r="E91" s="8"/>
      <c r="F91" s="8"/>
      <c r="G91" s="8"/>
      <c r="H91" s="8"/>
      <c r="I91" s="8"/>
      <c r="J91" s="8"/>
      <c r="K91" s="8"/>
      <c r="L91" s="8"/>
      <c r="M91" s="8"/>
      <c r="N91" s="8"/>
      <c r="O91" s="5"/>
    </row>
    <row r="92" spans="1:15" ht="15.75" customHeight="1" x14ac:dyDescent="0.2">
      <c r="A92" s="6"/>
      <c r="B92" s="6"/>
      <c r="C92" s="6"/>
      <c r="D92" s="6"/>
      <c r="E92" s="8"/>
      <c r="F92" s="8"/>
      <c r="G92" s="8"/>
      <c r="H92" s="8"/>
      <c r="I92" s="8"/>
      <c r="J92" s="8"/>
      <c r="K92" s="8"/>
      <c r="L92" s="8"/>
      <c r="M92" s="8"/>
      <c r="N92" s="8"/>
      <c r="O92" s="5"/>
    </row>
    <row r="93" spans="1:15" ht="15.75" customHeight="1" x14ac:dyDescent="0.2">
      <c r="A93" s="6"/>
      <c r="B93" s="6"/>
      <c r="C93" s="6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5"/>
    </row>
    <row r="94" spans="1:15" ht="15.75" customHeight="1" x14ac:dyDescent="0.2">
      <c r="A94" s="6"/>
      <c r="B94" s="6"/>
      <c r="C94" s="6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  <c r="O94" s="5"/>
    </row>
    <row r="95" spans="1:15" ht="15.75" customHeight="1" x14ac:dyDescent="0.2">
      <c r="A95" s="6"/>
      <c r="B95" s="6"/>
      <c r="C95" s="6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  <c r="O95" s="5"/>
    </row>
    <row r="96" spans="1:15" ht="15.75" customHeight="1" x14ac:dyDescent="0.2">
      <c r="A96" s="6"/>
      <c r="B96" s="6"/>
      <c r="C96" s="6"/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  <c r="O96" s="5"/>
    </row>
    <row r="97" spans="1:16" ht="15.75" customHeight="1" x14ac:dyDescent="0.2">
      <c r="A97" s="6"/>
      <c r="B97" s="6"/>
      <c r="C97" s="6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  <c r="O97" s="5"/>
    </row>
    <row r="98" spans="1:16" ht="15.75" customHeight="1" x14ac:dyDescent="0.2">
      <c r="A98" s="6"/>
      <c r="B98" s="6"/>
      <c r="C98" s="6"/>
      <c r="D98" s="6"/>
      <c r="E98" s="8"/>
      <c r="F98" s="8"/>
      <c r="G98" s="8"/>
      <c r="H98" s="8"/>
      <c r="I98" s="8"/>
      <c r="J98" s="8"/>
      <c r="K98" s="8"/>
      <c r="L98" s="8"/>
      <c r="M98" s="8"/>
      <c r="N98" s="8"/>
      <c r="O98" s="5"/>
    </row>
    <row r="99" spans="1:16" ht="15.75" customHeight="1" x14ac:dyDescent="0.2">
      <c r="A99" s="6"/>
      <c r="B99" s="6"/>
      <c r="C99" s="6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5"/>
    </row>
    <row r="100" spans="1:16" ht="15.75" customHeight="1" x14ac:dyDescent="0.2">
      <c r="A100" s="6"/>
      <c r="B100" s="6"/>
      <c r="C100" s="6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5"/>
    </row>
    <row r="101" spans="1:16" ht="15.75" customHeight="1" x14ac:dyDescent="0.2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5.75" customHeight="1" x14ac:dyDescent="0.2">
      <c r="A102" s="12"/>
      <c r="B102" s="12"/>
    </row>
    <row r="103" spans="1:16" ht="15.75" customHeight="1" x14ac:dyDescent="0.2">
      <c r="A103" s="12"/>
      <c r="B103" s="12"/>
      <c r="D103" s="13" t="s">
        <v>16</v>
      </c>
    </row>
    <row r="104" spans="1:16" ht="15.75" customHeight="1" x14ac:dyDescent="0.2">
      <c r="A104" s="12"/>
      <c r="B104" s="12"/>
    </row>
    <row r="105" spans="1:16" ht="15.75" customHeight="1" x14ac:dyDescent="0.2">
      <c r="A105" s="12"/>
      <c r="B105" s="12"/>
    </row>
    <row r="106" spans="1:16" ht="15.75" customHeight="1" x14ac:dyDescent="0.2">
      <c r="A106" s="12"/>
      <c r="B106" s="12"/>
    </row>
    <row r="107" spans="1:16" ht="15.75" customHeight="1" x14ac:dyDescent="0.2"/>
    <row r="108" spans="1:16" ht="15.75" customHeight="1" x14ac:dyDescent="0.2">
      <c r="E108" s="3" t="s">
        <v>4</v>
      </c>
      <c r="F108" s="3" t="s">
        <v>5</v>
      </c>
      <c r="G108" s="3" t="s">
        <v>6</v>
      </c>
      <c r="H108" s="3" t="s">
        <v>7</v>
      </c>
      <c r="I108" s="3" t="s">
        <v>8</v>
      </c>
      <c r="J108" s="3" t="s">
        <v>9</v>
      </c>
      <c r="K108" s="3" t="s">
        <v>10</v>
      </c>
      <c r="L108" s="3" t="s">
        <v>11</v>
      </c>
      <c r="M108" s="3" t="s">
        <v>12</v>
      </c>
    </row>
    <row r="109" spans="1:16" ht="24" customHeight="1" x14ac:dyDescent="0.2">
      <c r="C109" s="14"/>
      <c r="D109" s="6" t="s">
        <v>17</v>
      </c>
      <c r="E109" s="15">
        <f>COUNTIF($E$6:$E$100,"EVASIONE")</f>
        <v>0</v>
      </c>
      <c r="F109" s="15">
        <f>COUNTIF($F$6:$F$100,"EVASIONE")</f>
        <v>0</v>
      </c>
      <c r="G109" s="15">
        <f>COUNTIF($G$6:$G$100,"EVASIONE")</f>
        <v>0</v>
      </c>
      <c r="H109" s="15">
        <f>COUNTIF($H$6:$H$100,"EVASIONE")</f>
        <v>0</v>
      </c>
      <c r="I109" s="15">
        <f>COUNTIF($I$6:$I$100,"EVASIONE")</f>
        <v>0</v>
      </c>
      <c r="J109" s="15">
        <f>COUNTIF($J$6:$J$100,"EVASIONE")</f>
        <v>0</v>
      </c>
      <c r="K109" s="15">
        <f>COUNTIF($K$6:$K$100,"EVASIONE")</f>
        <v>0</v>
      </c>
      <c r="L109" s="15">
        <f>COUNTIF($L$6:$L$100,"EVASIONE")</f>
        <v>0</v>
      </c>
      <c r="M109" s="15">
        <f t="shared" ref="M109:M110" si="0">COUNTIF($M$6:$M$100,"EVASIONE")</f>
        <v>0</v>
      </c>
    </row>
    <row r="110" spans="1:16" ht="24" customHeight="1" x14ac:dyDescent="0.2">
      <c r="C110" s="14"/>
      <c r="D110" s="6" t="s">
        <v>18</v>
      </c>
      <c r="E110" s="15">
        <f>COUNTIF($E$6:$E$100,"ABBANDONO")</f>
        <v>0</v>
      </c>
      <c r="F110" s="15">
        <f>COUNTIF($F$6:$F$100,"ABBANDONO")</f>
        <v>0</v>
      </c>
      <c r="G110" s="15">
        <f>COUNTIF($G$6:$G$100,"ABBANDONO")</f>
        <v>0</v>
      </c>
      <c r="H110" s="15">
        <f>COUNTIF($H$6:$H$100,"ABBANDONO")</f>
        <v>0</v>
      </c>
      <c r="I110" s="15">
        <f>COUNTIF($I$6:$I$100,"ABBANDONO")</f>
        <v>0</v>
      </c>
      <c r="J110" s="15">
        <f>COUNTIF($J$6:$J$100,"ABBANDONO")</f>
        <v>0</v>
      </c>
      <c r="K110" s="15">
        <f>COUNTIF($K$6:$K$100,"ABBANDONO")</f>
        <v>0</v>
      </c>
      <c r="L110" s="15">
        <f>COUNTIF($L$6:$L$100,"ABBANDONO")</f>
        <v>0</v>
      </c>
      <c r="M110" s="15">
        <f t="shared" si="0"/>
        <v>0</v>
      </c>
    </row>
    <row r="111" spans="1:16" ht="24" customHeight="1" x14ac:dyDescent="0.2">
      <c r="C111" s="14"/>
      <c r="D111" s="6" t="s">
        <v>19</v>
      </c>
      <c r="E111" s="15">
        <f>COUNTIF($E$6:$E$100,"FREQUENZA IRREGOLARE")</f>
        <v>0</v>
      </c>
      <c r="F111" s="15">
        <f>COUNTIF($F$6:$F$100,"FREQUENZA IRREGOLARE")</f>
        <v>0</v>
      </c>
      <c r="G111" s="15">
        <f>COUNTIF($G$6:$G$100,"FREQUENZA IRREGOLARE")</f>
        <v>0</v>
      </c>
      <c r="H111" s="15">
        <f>COUNTIF($H$6:$H$100,"FREQUENZA IRREGOLARE")</f>
        <v>0</v>
      </c>
      <c r="I111" s="15">
        <f>COUNTIF($I$6:$I$100,"FREQUENZA IRREGOLARE")</f>
        <v>0</v>
      </c>
      <c r="J111" s="15">
        <f>COUNTIF($J$6:$J$100,"FREQUENZA IRREGOLARE")</f>
        <v>0</v>
      </c>
      <c r="K111" s="15">
        <f>COUNTIF($K$6:$K$100,"FREQUENZA IRREGOLARE")</f>
        <v>0</v>
      </c>
      <c r="L111" s="15">
        <f>COUNTIF($L$6:$L$100,"FREQUENZA IRREGOLARE")</f>
        <v>0</v>
      </c>
      <c r="M111" s="15">
        <f>COUNTIF($M$6:$M$100,"FREQUENZA IRREGOLARE")</f>
        <v>0</v>
      </c>
    </row>
    <row r="112" spans="1:16" ht="24" customHeight="1" x14ac:dyDescent="0.2">
      <c r="C112" s="14"/>
      <c r="D112" s="6" t="s">
        <v>20</v>
      </c>
      <c r="E112" s="15">
        <f>COUNTIF($E$6:$E$100,"ISTRUZIONE FAMILIARE")</f>
        <v>0</v>
      </c>
      <c r="F112" s="15">
        <f>COUNTIF($F$6:$F$100,"ISTRUZIONE FAMILIARE")</f>
        <v>0</v>
      </c>
      <c r="G112" s="15">
        <f>COUNTIF($G$6:$G$100,"ISTRUZIONE FAMILIARE")</f>
        <v>0</v>
      </c>
      <c r="H112" s="15">
        <f>COUNTIF($H$6:$H$100,"ISTRUZIONE FAMILIARE")</f>
        <v>0</v>
      </c>
      <c r="I112" s="15">
        <f>COUNTIF($I$6:$I$100,"ISTRUZIONE FAMILIARE")</f>
        <v>0</v>
      </c>
      <c r="J112" s="15">
        <f>COUNTIF($J$6:$J$100,"ISTRUZIONE FAMILIARE")</f>
        <v>0</v>
      </c>
      <c r="K112" s="15">
        <f>COUNTIF($K$6:$K$100,"ISTRUZIONE FAMILIARE")</f>
        <v>0</v>
      </c>
      <c r="L112" s="15">
        <f>COUNTIF($L$6:$L$100,"ISTRUZIONE FAMILIARE")</f>
        <v>0</v>
      </c>
      <c r="M112" s="15">
        <f>COUNTIF($M$6:$M$100,"ISTRUZIONE FAMILIARE")</f>
        <v>0</v>
      </c>
    </row>
    <row r="113" spans="3:16" ht="24" customHeight="1" x14ac:dyDescent="0.2">
      <c r="C113" s="14"/>
      <c r="D113" s="6" t="s">
        <v>21</v>
      </c>
      <c r="E113" s="15">
        <f>COUNTIF($E$6:$E$100,"DISPERSIONE DIGITALE")</f>
        <v>0</v>
      </c>
      <c r="F113" s="15">
        <f>COUNTIF($F$6:$F$100,"DISPERSIONE DIGITALE")</f>
        <v>0</v>
      </c>
      <c r="G113" s="15">
        <f>COUNTIF($G$6:$G$100,"DISPERSIONE DIGITALE")</f>
        <v>0</v>
      </c>
      <c r="H113" s="15">
        <f>COUNTIF($H$6:$H$100,"DISPERSIONE DIGITALE")</f>
        <v>0</v>
      </c>
      <c r="I113" s="15">
        <f>COUNTIF($I$6:$I$100,"DISPERSIONE DIGITALE")</f>
        <v>0</v>
      </c>
      <c r="J113" s="15">
        <f>COUNTIF($J$6:$J$100,"DISPERSIONE DIGITALE")</f>
        <v>0</v>
      </c>
      <c r="K113" s="15">
        <f>COUNTIF($K$6:$K$100,"DISPERSIONE DIGITALE")</f>
        <v>0</v>
      </c>
      <c r="L113" s="15">
        <f>COUNTIF($L$6:$L$100,"DISPERSIONE DIGITALE")</f>
        <v>0</v>
      </c>
      <c r="M113" s="15">
        <f>COUNTIF($M$6:$M$100,"DISPERSIONE DIGITALE")</f>
        <v>0</v>
      </c>
    </row>
    <row r="114" spans="3:16" ht="15.75" customHeight="1" x14ac:dyDescent="0.2"/>
    <row r="115" spans="3:16" ht="15.75" customHeight="1" x14ac:dyDescent="0.2">
      <c r="D115" s="24" t="s">
        <v>22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3:16" ht="15.75" customHeight="1" x14ac:dyDescent="0.2">
      <c r="D116" s="24" t="s">
        <v>23</v>
      </c>
      <c r="E116" s="25"/>
      <c r="F116" s="25"/>
      <c r="G116" s="25"/>
      <c r="H116" s="26"/>
      <c r="I116" s="24" t="s">
        <v>24</v>
      </c>
      <c r="J116" s="25"/>
      <c r="K116" s="26"/>
      <c r="L116" s="24" t="s">
        <v>25</v>
      </c>
      <c r="M116" s="25"/>
      <c r="N116" s="25"/>
      <c r="O116" s="25"/>
      <c r="P116" s="26"/>
    </row>
    <row r="117" spans="3:16" ht="15.75" customHeight="1" x14ac:dyDescent="0.2">
      <c r="D117" s="16">
        <v>1</v>
      </c>
      <c r="E117" s="16">
        <v>2</v>
      </c>
      <c r="F117" s="16">
        <v>3</v>
      </c>
      <c r="G117" s="16">
        <v>4</v>
      </c>
      <c r="H117" s="16">
        <v>5</v>
      </c>
      <c r="I117" s="16">
        <v>1</v>
      </c>
      <c r="J117" s="16">
        <v>2</v>
      </c>
      <c r="K117" s="16">
        <v>3</v>
      </c>
      <c r="L117" s="16">
        <v>1</v>
      </c>
      <c r="M117" s="16">
        <v>2</v>
      </c>
      <c r="N117" s="16">
        <v>3</v>
      </c>
      <c r="O117" s="16">
        <v>4</v>
      </c>
      <c r="P117" s="16">
        <v>5</v>
      </c>
    </row>
    <row r="118" spans="3:16" ht="15.75" customHeight="1" x14ac:dyDescent="0.2">
      <c r="C118" s="3" t="s">
        <v>4</v>
      </c>
      <c r="D118" s="16">
        <f>COUNTIFS($C$6:$C$100,"EE",$D$6:$D$100,"1",$E$6:$E$100,"evasione")</f>
        <v>0</v>
      </c>
      <c r="E118" s="16">
        <f>COUNTIFS($C$6:$C$100,"EE",$D$6:$D$100,"2",$E$6:$E$100,"evasione")</f>
        <v>0</v>
      </c>
      <c r="F118" s="16">
        <f>COUNTIFS($C$6:$C$100,"EE",$D$6:$D$100,"3",$E$6:$E$100,"evasione")</f>
        <v>0</v>
      </c>
      <c r="G118" s="16">
        <f>COUNTIFS($C$6:$C$100,"EE",$D$6:$D$100,"4",$E$6:$E$100,"evasione")</f>
        <v>0</v>
      </c>
      <c r="H118" s="16">
        <f>COUNTIFS($C$6:$C$100,"EE",$D$6:$D$100,"5",$E$6:$E$100,"evasione")</f>
        <v>0</v>
      </c>
      <c r="I118" s="16">
        <f>COUNTIFS($C$6:$C$100,"MM",$D$6:$D$100,"1",$E$6:$E$100,"evasione")</f>
        <v>0</v>
      </c>
      <c r="J118" s="16">
        <f>COUNTIFS($C$6:$C$100,"MM",$D$6:$D$100,"2",$E$6:$E$100,"evasione")</f>
        <v>0</v>
      </c>
      <c r="K118" s="16">
        <f>COUNTIFS($C$6:$C$100,"MM",$D$6:$D$100,"3",$E$6:$E$100,"evasione")</f>
        <v>0</v>
      </c>
      <c r="L118" s="16">
        <f>COUNTIFS($C$6:$C$100,"SUP",$D$6:$D$100,"1",$E$6:$E$100,"evasione")</f>
        <v>0</v>
      </c>
      <c r="M118" s="16">
        <f>COUNTIFS($C$6:$C$100,"SUP",$D$6:$D$100,"2",$E$6:$E$100,"evasione")</f>
        <v>0</v>
      </c>
      <c r="N118" s="16">
        <f>COUNTIFS($C$6:$C$100,"SUP",$D$6:$D$100,"3",$E$6:$E$100,"evasione")</f>
        <v>0</v>
      </c>
      <c r="O118" s="16">
        <f>COUNTIFS($C$6:$C$100,"SUP",$D$6:$D$100,"4",$E$6:$E$100,"evasione")</f>
        <v>0</v>
      </c>
      <c r="P118" s="16">
        <f>COUNTIFS($C$6:$C$100,"SUP",$D$6:$D$100,"5",$E$6:$E$100,"evasione")</f>
        <v>0</v>
      </c>
    </row>
    <row r="119" spans="3:16" ht="15.75" customHeight="1" x14ac:dyDescent="0.2">
      <c r="C119" s="3" t="s">
        <v>5</v>
      </c>
      <c r="D119" s="16">
        <f>COUNTIFS($C$7:$C$100,"EE",$D$7:$D$100,"1",$F$7:$F$100,"evasione")</f>
        <v>0</v>
      </c>
      <c r="E119" s="16">
        <f>COUNTIFS($C$7:$C$100,"EE",$D$7:$D$100,"2",$F$7:$F$100,"evasione")</f>
        <v>0</v>
      </c>
      <c r="F119" s="16">
        <f>COUNTIFS($C$7:$C$100,"EE",$D$7:$D$100,"3",$F$7:$F$100,"evasione")</f>
        <v>0</v>
      </c>
      <c r="G119" s="16">
        <f>COUNTIFS($C$7:$C$100,"EE",$D$7:$D$100,"4",$F$7:$F$100,"evasione")</f>
        <v>0</v>
      </c>
      <c r="H119" s="16">
        <f>COUNTIFS($C$7:$C$100,"EE",$D$7:$D$100,"5",$F$7:$F$100,"evasione")</f>
        <v>0</v>
      </c>
      <c r="I119" s="16">
        <f>COUNTIFS($C$7:$C$100,"MM",$D$7:$D$100,"1",$F$7:$F$100,"evasione")</f>
        <v>0</v>
      </c>
      <c r="J119" s="16">
        <f>COUNTIFS($C$7:$C$100,"MM",$D$7:$D$100,"2",$F$7:$F$100,"evasione")</f>
        <v>0</v>
      </c>
      <c r="K119" s="16">
        <f>COUNTIFS($C$7:$C$100,"MM",$D$7:$D$100,"3",$F$7:$F$100,"evasione")</f>
        <v>0</v>
      </c>
      <c r="L119" s="16">
        <f>COUNTIFS($C$7:$C$100,"SUP",$D$7:$D$100,"1",$F$7:$F$100,"evasione")</f>
        <v>0</v>
      </c>
      <c r="M119" s="16">
        <f>COUNTIFS($C$7:$C$100,"SUP",$D$7:$D$100,"2",$F$7:$F$100,"evasione")</f>
        <v>0</v>
      </c>
      <c r="N119" s="16">
        <f>COUNTIFS($C$7:$C$100,"SUP",$D$7:$D$100,"3",$F$7:$F$100,"evasione")</f>
        <v>0</v>
      </c>
      <c r="O119" s="16">
        <f>COUNTIFS($C$7:$C$100,"SUP",$D$7:$D$100,"4",$F$7:$F$100,"evasione")</f>
        <v>0</v>
      </c>
      <c r="P119" s="16">
        <f>COUNTIFS($C$7:$C$100,"SUP",$D$7:$D$100,"5",$F$7:$F$100,"evasione")</f>
        <v>0</v>
      </c>
    </row>
    <row r="120" spans="3:16" ht="15.75" customHeight="1" x14ac:dyDescent="0.2">
      <c r="C120" s="3" t="s">
        <v>6</v>
      </c>
      <c r="D120" s="16">
        <f>COUNTIFS($C$7:$C$100,"EE",$D$7:$D$100,"1",$G$7:$G$100,"evasione")</f>
        <v>0</v>
      </c>
      <c r="E120" s="16">
        <f>COUNTIFS($C$7:$C$100,"EE",$D$7:$D$100,"2",$G$7:$G$100,"evasione")</f>
        <v>0</v>
      </c>
      <c r="F120" s="16">
        <f>COUNTIFS($C$7:$C$100,"EE",$D$7:$D$100,"3",$G$7:$G$100,"evasione")</f>
        <v>0</v>
      </c>
      <c r="G120" s="16">
        <f>COUNTIFS($C$7:$C$100,"EE",$D$7:$D$100,"4",$G$7:$G$100,"evasione")</f>
        <v>0</v>
      </c>
      <c r="H120" s="16">
        <f>COUNTIFS($C$7:$C$100,"EE",$D$7:$D$100,"5",$G$7:$G$100,"evasione")</f>
        <v>0</v>
      </c>
      <c r="I120" s="16">
        <f>COUNTIFS($C$7:$C$100,"MM",$D$7:$D$100,"1",$G$7:$G$100,"evasione")</f>
        <v>0</v>
      </c>
      <c r="J120" s="16">
        <f>COUNTIFS($C$7:$C$100,"MM",$D$7:$D$100,"2",$G$7:$G$100,"evasione")</f>
        <v>0</v>
      </c>
      <c r="K120" s="16">
        <f>COUNTIFS($C$7:$C$100,"MM",$D$7:$D$100,"3",$G$7:$G$100,"evasione")</f>
        <v>0</v>
      </c>
      <c r="L120" s="16">
        <f>COUNTIFS($C$7:$C$100,"SUP",$D$7:$D$100,"1",$G$7:$G$100,"evasione")</f>
        <v>0</v>
      </c>
      <c r="M120" s="16">
        <f>COUNTIFS($C$7:$C$100,"SUP",$D$7:$D$100,"2",$G$7:$G$100,"evasione")</f>
        <v>0</v>
      </c>
      <c r="N120" s="16">
        <f>COUNTIFS($C$7:$C$100,"SUP",$D$7:$D$100,"3",$G$7:$G$100,"evasione")</f>
        <v>0</v>
      </c>
      <c r="O120" s="16">
        <f>COUNTIFS($C$7:$C$100,"SUP",$D$7:$D$100,"4",$G$7:$G$100,"evasione")</f>
        <v>0</v>
      </c>
      <c r="P120" s="16">
        <f>COUNTIFS($C$7:$C$100,"SUP",$D$7:$D$100,"5",$G$7:$G$100,"evasione")</f>
        <v>0</v>
      </c>
    </row>
    <row r="121" spans="3:16" ht="15.75" customHeight="1" x14ac:dyDescent="0.2">
      <c r="C121" s="3" t="s">
        <v>7</v>
      </c>
      <c r="D121" s="16">
        <f>COUNTIFS($C$7:$C$100,"EE",$D$7:$D$100,"1",$H$7:$H$100,"evasione")</f>
        <v>0</v>
      </c>
      <c r="E121" s="16">
        <f>COUNTIFS($C$7:$C$100,"EE",$D$7:$D$100,"2",$H$7:$H$100,"evasione")</f>
        <v>0</v>
      </c>
      <c r="F121" s="16">
        <f>COUNTIFS($C$7:$C$100,"EE",$D$7:$D$100,"3",$H$7:$H$100,"evasione")</f>
        <v>0</v>
      </c>
      <c r="G121" s="16">
        <f>COUNTIFS($C$7:$C$100,"EE",$D$7:$D$100,"4",$H$7:$H$100,"evasione")</f>
        <v>0</v>
      </c>
      <c r="H121" s="16">
        <f>COUNTIFS($C$7:$C$100,"EE",$D$7:$D$100,"5",$H$7:$H$100,"evasione")</f>
        <v>0</v>
      </c>
      <c r="I121" s="16">
        <f>COUNTIFS($C$7:$C$100,"MM",$D$7:$D$100,"1",$H$7:$H$100,"evasione")</f>
        <v>0</v>
      </c>
      <c r="J121" s="16">
        <f>COUNTIFS($C$7:$C$100,"MM",$D$7:$D$100,"2",$H$7:$H$100,"evasione")</f>
        <v>0</v>
      </c>
      <c r="K121" s="16">
        <f>COUNTIFS($C$7:$C$100,"MM",$D$7:$D$100,"3",$H$7:$H$100,"evasione")</f>
        <v>0</v>
      </c>
      <c r="L121" s="16">
        <f>COUNTIFS($C$7:$C$100,"SUP",$D$7:$D$100,"1",$H$7:$H$100,"evasione")</f>
        <v>0</v>
      </c>
      <c r="M121" s="16">
        <f>COUNTIFS($C$7:$C$100,"SUP",$D$7:$D$100,"2",$H$7:$H$100,"evasione")</f>
        <v>0</v>
      </c>
      <c r="N121" s="16">
        <f>COUNTIFS($C$7:$C$100,"SUP",$D$7:$D$100,"3",$H$7:$H$100,"evasione")</f>
        <v>0</v>
      </c>
      <c r="O121" s="16">
        <f>COUNTIFS($C$7:$C$100,"SUP",$D$7:$D$100,"4",$H$7:$H$100,"evasione")</f>
        <v>0</v>
      </c>
      <c r="P121" s="16">
        <f>COUNTIFS($C$7:$C$100,"SUP",$D$7:$D$100,"5",$H$7:$H$100,"evasione")</f>
        <v>0</v>
      </c>
    </row>
    <row r="122" spans="3:16" ht="15.75" customHeight="1" x14ac:dyDescent="0.2">
      <c r="C122" s="3" t="s">
        <v>8</v>
      </c>
      <c r="D122" s="16">
        <f>COUNTIFS($C$7:$C$100,"EE",$D$7:$D$100,"1",$I$7:$I$100,"evasione")</f>
        <v>0</v>
      </c>
      <c r="E122" s="16">
        <f>COUNTIFS($C$7:$C$100,"EE",$D$7:$D$100,"2",$I$7:$I$100,"evasione")</f>
        <v>0</v>
      </c>
      <c r="F122" s="16">
        <f>COUNTIFS($C$7:$C$100,"EE",$D$7:$D$100,"3",$I$7:$I$100,"evasione")</f>
        <v>0</v>
      </c>
      <c r="G122" s="16">
        <f>COUNTIFS($C$7:$C$100,"EE",$D$7:$D$100,"4",$I$7:$I$100,"evasione")</f>
        <v>0</v>
      </c>
      <c r="H122" s="16">
        <f>COUNTIFS($C$7:$C$100,"EE",$D$7:$D$100,"5",$I$7:$I$100,"evasione")</f>
        <v>0</v>
      </c>
      <c r="I122" s="16">
        <f>COUNTIFS($C$7:$C$100,"MM",$D$7:$D$100,"1",$I$7:$I$100,"evasione")</f>
        <v>0</v>
      </c>
      <c r="J122" s="16">
        <f>COUNTIFS($C$7:$C$100,"MM",$D$7:$D$100,"2",$I$7:$I$100,"evasione")</f>
        <v>0</v>
      </c>
      <c r="K122" s="16">
        <f>COUNTIFS($C$7:$C$100,"MM",$D$7:$D$100,"3",$I$7:$I$100,"evasione")</f>
        <v>0</v>
      </c>
      <c r="L122" s="16">
        <f>COUNTIFS($C$7:$C$100,"SUP",$D$7:$D$100,"1",$I$7:$I$100,"evasione")</f>
        <v>0</v>
      </c>
      <c r="M122" s="16">
        <f>COUNTIFS($C$7:$C$100,"SUP",$D$7:$D$100,"2",$I$7:$I$100,"evasione")</f>
        <v>0</v>
      </c>
      <c r="N122" s="16">
        <f>COUNTIFS($C$7:$C$100,"SUP",$D$7:$D$100,"3",$I$7:$I$100,"evasione")</f>
        <v>0</v>
      </c>
      <c r="O122" s="16">
        <f>COUNTIFS($C$7:$C$100,"SUP",$D$7:$D$100,"4",$I$7:$I$100,"evasione")</f>
        <v>0</v>
      </c>
      <c r="P122" s="16">
        <f>COUNTIFS($C$7:$C$100,"SUP",$D$7:$D$100,"5",$I$7:$I$100,"evasione")</f>
        <v>0</v>
      </c>
    </row>
    <row r="123" spans="3:16" ht="15.75" customHeight="1" x14ac:dyDescent="0.2">
      <c r="C123" s="3" t="s">
        <v>9</v>
      </c>
      <c r="D123" s="16">
        <f>COUNTIFS($C$7:$C$100,"EE",$D$7:$D$100,"1",$J$7:$J$100,"evasione")</f>
        <v>0</v>
      </c>
      <c r="E123" s="16">
        <f>COUNTIFS($C$7:$C$100,"EE",$D$7:$D$100,"2",$J$7:$J$100,"evasione")</f>
        <v>0</v>
      </c>
      <c r="F123" s="16">
        <f>COUNTIFS($C$7:$C$100,"EE",$D$7:$D$100,"3",$J$7:$J$100,"evasione")</f>
        <v>0</v>
      </c>
      <c r="G123" s="16">
        <f>COUNTIFS($C$7:$C$100,"EE",$D$7:$D$100,"4",$J$7:$J$100,"evasione")</f>
        <v>0</v>
      </c>
      <c r="H123" s="16">
        <f>COUNTIFS($C$7:$C$100,"EE",$D$7:$D$100,"5",$J$7:$J$100,"evasione")</f>
        <v>0</v>
      </c>
      <c r="I123" s="16">
        <f>COUNTIFS($C$7:$C$100,"MM",$D$7:$D$100,"1",$J$7:$J$100,"evasione")</f>
        <v>0</v>
      </c>
      <c r="J123" s="16">
        <f>COUNTIFS($C$7:$C$100,"MM",$D$7:$D$100,"2",$J$7:$J$100,"evasione")</f>
        <v>0</v>
      </c>
      <c r="K123" s="16">
        <f>COUNTIFS($C$7:$C$100,"MM",$D$7:$D$100,"3",$J$7:$J$100,"evasione")</f>
        <v>0</v>
      </c>
      <c r="L123" s="16">
        <f>COUNTIFS($C$7:$C$100,"SUP",$D$7:$D$100,"1",$J$7:$J$100,"evasione")</f>
        <v>0</v>
      </c>
      <c r="M123" s="16">
        <f>COUNTIFS($C$7:$C$100,"SUP",$D$7:$D$100,"2",$J$7:$J$100,"evasione")</f>
        <v>0</v>
      </c>
      <c r="N123" s="16">
        <f>COUNTIFS($C$7:$C$100,"SUP",$D$7:$D$100,"3",$J$7:$J$100,"evasione")</f>
        <v>0</v>
      </c>
      <c r="O123" s="16">
        <f>COUNTIFS($C$7:$C$100,"SUP",$D$7:$D$100,"4",$J$7:$J$100,"evasione")</f>
        <v>0</v>
      </c>
      <c r="P123" s="16">
        <f>COUNTIFS($C$7:$C$100,"SUP",$D$7:$D$100,"5",$J$7:$J$100,"evasione")</f>
        <v>0</v>
      </c>
    </row>
    <row r="124" spans="3:16" ht="15.75" customHeight="1" x14ac:dyDescent="0.2">
      <c r="C124" s="3" t="s">
        <v>10</v>
      </c>
      <c r="D124" s="16">
        <f>COUNTIFS($C$7:$C$100,"EE",$D$7:$D$100,"1",$K$7:$K$100,"evasione")</f>
        <v>0</v>
      </c>
      <c r="E124" s="16">
        <f>COUNTIFS($C$7:$C$100,"EE",$D$7:$D$100,"2",$K$7:$K$100,"evasione")</f>
        <v>0</v>
      </c>
      <c r="F124" s="16">
        <f>COUNTIFS($C$7:$C$100,"EE",$D$7:$D$100,"3",$K$7:$K$100,"evasione")</f>
        <v>0</v>
      </c>
      <c r="G124" s="16">
        <f>COUNTIFS($C$7:$C$100,"EE",$D$7:$D$100,"4",$K$7:$K$100,"evasione")</f>
        <v>0</v>
      </c>
      <c r="H124" s="16">
        <f>COUNTIFS($C$7:$C$100,"EE",$D$7:$D$100,"5",$K$7:$K$100,"evasione")</f>
        <v>0</v>
      </c>
      <c r="I124" s="16">
        <f>COUNTIFS($C$7:$C$100,"MM",$D$7:$D$100,"1",$K$7:$K$100,"evasione")</f>
        <v>0</v>
      </c>
      <c r="J124" s="16">
        <f>COUNTIFS($C$7:$C$100,"MM",$D$7:$D$100,"2",$K$7:$K$100,"evasione")</f>
        <v>0</v>
      </c>
      <c r="K124" s="16">
        <f>COUNTIFS($C$7:$C$100,"MM",$D$7:$D$100,"3",$K$7:$K$100,"evasione")</f>
        <v>0</v>
      </c>
      <c r="L124" s="16">
        <f>COUNTIFS($C$7:$C$100,"SUP",$D$7:$D$100,"1",$K$7:$K$100,"evasione")</f>
        <v>0</v>
      </c>
      <c r="M124" s="16">
        <f>COUNTIFS($C$7:$C$100,"SUP",$D$7:$D$100,"2",$K$7:$K$100,"evasione")</f>
        <v>0</v>
      </c>
      <c r="N124" s="16">
        <f>COUNTIFS($C$7:$C$100,"SUP",$D$7:$D$100,"3",$K$7:$K$100,"evasione")</f>
        <v>0</v>
      </c>
      <c r="O124" s="16">
        <f>COUNTIFS($C$7:$C$100,"SUP",$D$7:$D$100,"4",$K$7:$K$100,"evasione")</f>
        <v>0</v>
      </c>
      <c r="P124" s="16">
        <f>COUNTIFS($C$7:$C$100,"SUP",$D$7:$D$100,"5",$K$7:$K$100,"evasione")</f>
        <v>0</v>
      </c>
    </row>
    <row r="125" spans="3:16" ht="15.75" customHeight="1" x14ac:dyDescent="0.2">
      <c r="C125" s="3" t="s">
        <v>11</v>
      </c>
      <c r="D125" s="16">
        <f>COUNTIFS($C$7:$C$100,"EE",$D$7:$D$100,"1",$L$7:$L$100,"evasione")</f>
        <v>0</v>
      </c>
      <c r="E125" s="16">
        <f>COUNTIFS($C$7:$C$100,"EE",$D$7:$D$100,"2",$L$7:$L$100,"evasione")</f>
        <v>0</v>
      </c>
      <c r="F125" s="16">
        <f>COUNTIFS($C$7:$C$100,"EE",$D$7:$D$100,"3",$L$7:$L$100,"evasione")</f>
        <v>0</v>
      </c>
      <c r="G125" s="16">
        <f>COUNTIFS($C$7:$C$100,"EE",$D$7:$D$100,"4",$L$7:$L$100,"evasione")</f>
        <v>0</v>
      </c>
      <c r="H125" s="16">
        <f>COUNTIFS($C$7:$C$100,"EE",$D$7:$D$100,"5",$L$7:$L$100,"evasione")</f>
        <v>0</v>
      </c>
      <c r="I125" s="16">
        <f>COUNTIFS($C$7:$C$100,"MM",$D$7:$D$100,"1",$L$7:$L$100,"evasione")</f>
        <v>0</v>
      </c>
      <c r="J125" s="16">
        <f>COUNTIFS($C$7:$C$100,"MM",$D$7:$D$100,"2",$L$7:$L$100,"evasione")</f>
        <v>0</v>
      </c>
      <c r="K125" s="16">
        <f>COUNTIFS($C$7:$C$100,"MM",$D$7:$D$100,"3",$L$7:$L$100,"evasione")</f>
        <v>0</v>
      </c>
      <c r="L125" s="16">
        <f>COUNTIFS($C$7:$C$100,"SUP",$D$7:$D$100,"1",$L$7:$L$100,"evasione")</f>
        <v>0</v>
      </c>
      <c r="M125" s="16">
        <f>COUNTIFS($C$7:$C$100,"SUP",$D$7:$D$100,"2",$L$7:$L$100,"evasione")</f>
        <v>0</v>
      </c>
      <c r="N125" s="16">
        <f>COUNTIFS($C$7:$C$100,"SUP",$D$7:$D$100,"3",$L$7:$L$100,"evasione")</f>
        <v>0</v>
      </c>
      <c r="O125" s="16">
        <f>COUNTIFS($C$7:$C$100,"SUP",$D$7:$D$100,"4",$L$7:$L$100,"evasione")</f>
        <v>0</v>
      </c>
      <c r="P125" s="16">
        <f>COUNTIFS($C$7:$C$100,"SUP",$D$7:$D$100,"5",$L$7:$L$100,"evasione")</f>
        <v>0</v>
      </c>
    </row>
    <row r="126" spans="3:16" ht="15.75" customHeight="1" x14ac:dyDescent="0.2">
      <c r="C126" s="3" t="s">
        <v>12</v>
      </c>
      <c r="D126" s="16">
        <f>COUNTIFS($C$7:$C$100,"EE",$D$7:$D$100,"1",$M$7:$M$100,"evasione")</f>
        <v>0</v>
      </c>
      <c r="E126" s="16">
        <f>COUNTIFS($C$7:$C$100,"EE",$D$7:$D$100,"2",$M$7:$M$100,"evasione")</f>
        <v>0</v>
      </c>
      <c r="F126" s="16">
        <f>COUNTIFS($C$7:$C$100,"EE",$D$7:$D$100,"3",$M$7:$M$100,"evasione")</f>
        <v>0</v>
      </c>
      <c r="G126" s="16">
        <f>COUNTIFS($C$7:$C$100,"EE",$D$7:$D$100,"4",$M$7:$M$100,"evasione")</f>
        <v>0</v>
      </c>
      <c r="H126" s="16">
        <f>COUNTIFS($C$7:$C$100,"EE",$D$7:$D$100,"5",$M$7:$M$100,"evasione")</f>
        <v>0</v>
      </c>
      <c r="I126" s="16">
        <f>COUNTIFS($C$7:$C$100,"MM",$D$7:$D$100,"1",$M$7:$M$100,"evasione")</f>
        <v>0</v>
      </c>
      <c r="J126" s="16">
        <f>COUNTIFS($C$7:$C$100,"MM",$D$7:$D$100,"2",$M$7:$M$100,"evasione")</f>
        <v>0</v>
      </c>
      <c r="K126" s="16">
        <f>COUNTIFS($C$7:$C$100,"MM",$D$7:$D$100,"3",$M$7:$M$100,"evasione")</f>
        <v>0</v>
      </c>
      <c r="L126" s="16">
        <f>COUNTIFS($C$7:$C$100,"SUP",$D$7:$D$100,"1",$M$7:$M$100,"evasione")</f>
        <v>0</v>
      </c>
      <c r="M126" s="16">
        <f>COUNTIFS($C$7:$C$100,"SUP",$D$7:$D$100,"2",$M$7:$M$100,"evasione")</f>
        <v>0</v>
      </c>
      <c r="N126" s="16">
        <f>COUNTIFS($C$7:$C$100,"SUP",$D$7:$D$100,"3",$M$7:$M$100,"evasione")</f>
        <v>0</v>
      </c>
      <c r="O126" s="16">
        <f>COUNTIFS($C$7:$C$100,"SUP",$D$7:$D$100,"4",$M$7:$M$100,"evasione")</f>
        <v>0</v>
      </c>
      <c r="P126" s="16">
        <f>COUNTIFS($C$7:$C$100,"SUP",$D$7:$D$100,"5",$M$7:$M$100,"evasione")</f>
        <v>0</v>
      </c>
    </row>
    <row r="127" spans="3:16" ht="15.75" customHeight="1" x14ac:dyDescent="0.2"/>
    <row r="128" spans="3:16" ht="15.75" customHeight="1" x14ac:dyDescent="0.2"/>
    <row r="129" spans="3:16" ht="15.75" customHeight="1" x14ac:dyDescent="0.2">
      <c r="D129" s="24" t="s">
        <v>26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3:16" ht="15.75" customHeight="1" x14ac:dyDescent="0.2">
      <c r="D130" s="24" t="s">
        <v>23</v>
      </c>
      <c r="E130" s="25"/>
      <c r="F130" s="25"/>
      <c r="G130" s="25"/>
      <c r="H130" s="26"/>
      <c r="I130" s="24" t="s">
        <v>24</v>
      </c>
      <c r="J130" s="25"/>
      <c r="K130" s="26"/>
      <c r="L130" s="24" t="s">
        <v>25</v>
      </c>
      <c r="M130" s="25"/>
      <c r="N130" s="25"/>
      <c r="O130" s="25"/>
      <c r="P130" s="26"/>
    </row>
    <row r="131" spans="3:16" ht="15.75" customHeight="1" x14ac:dyDescent="0.2">
      <c r="D131" s="16">
        <v>1</v>
      </c>
      <c r="E131" s="16">
        <v>2</v>
      </c>
      <c r="F131" s="16">
        <v>3</v>
      </c>
      <c r="G131" s="16">
        <v>4</v>
      </c>
      <c r="H131" s="16">
        <v>5</v>
      </c>
      <c r="I131" s="16">
        <v>1</v>
      </c>
      <c r="J131" s="16">
        <v>2</v>
      </c>
      <c r="K131" s="16">
        <v>3</v>
      </c>
      <c r="L131" s="16">
        <v>1</v>
      </c>
      <c r="M131" s="16">
        <v>2</v>
      </c>
      <c r="N131" s="16">
        <v>3</v>
      </c>
      <c r="O131" s="16">
        <v>4</v>
      </c>
      <c r="P131" s="16">
        <v>5</v>
      </c>
    </row>
    <row r="132" spans="3:16" ht="15.75" customHeight="1" x14ac:dyDescent="0.2">
      <c r="C132" s="3" t="s">
        <v>4</v>
      </c>
      <c r="D132" s="16">
        <f>COUNTIFS($C$6:$C$100,"EE",$D$6:$D$100,"1",$E$6:$E$100,"ABBANDONO")</f>
        <v>0</v>
      </c>
      <c r="E132" s="16">
        <f>COUNTIFS($C$6:$C$100,"EE",$D$6:$D$100,"2",$E$6:$E$100,"ABBANDONO")</f>
        <v>0</v>
      </c>
      <c r="F132" s="16">
        <f>COUNTIFS($C$6:$C$100,"EE",$D$6:$D$100,"3",$E$6:$E$100,"ABBANDONO")</f>
        <v>0</v>
      </c>
      <c r="G132" s="16">
        <f>COUNTIFS($C$6:$C$100,"EE",$D$6:$D$100,"4",$E$6:$E$100,"ABBANDONO")</f>
        <v>0</v>
      </c>
      <c r="H132" s="16">
        <f>COUNTIFS($C$6:$C$100,"EE",$D$6:$D$100,"5",$E$6:$E$100,"ABBANDONO")</f>
        <v>0</v>
      </c>
      <c r="I132" s="16">
        <f>COUNTIFS($C$6:$C$100,"MM",$D$6:$D$100,"1",$E$6:$E$100,"ABBANDONO")</f>
        <v>0</v>
      </c>
      <c r="J132" s="16">
        <f>COUNTIFS($C$6:$C$100,"MM",$D$6:$D$100,"2",$E$6:$E$100,"ABBANDONO")</f>
        <v>0</v>
      </c>
      <c r="K132" s="16">
        <f>COUNTIFS($C$6:$C$100,"MM",$D$6:$D$100,"3",$E$6:$E$100,"ABBANDONO")</f>
        <v>0</v>
      </c>
      <c r="L132" s="16">
        <f>COUNTIFS($C$6:$C$100,"SUP",$D$6:$D$100,"1",$E$6:$E$100,"ABBANDONO")</f>
        <v>0</v>
      </c>
      <c r="M132" s="16">
        <f>COUNTIFS($C$6:$C$100,"SUP",$D$6:$D$100,"2",$E$6:$E$100,"ABBANDONO")</f>
        <v>0</v>
      </c>
      <c r="N132" s="16">
        <f>COUNTIFS($C$6:$C$100,"SUP",$D$6:$D$100,"3",$E$6:$E$100,"ABBANDONO")</f>
        <v>0</v>
      </c>
      <c r="O132" s="16">
        <f>COUNTIFS($C$6:$C$100,"SUP",$D$6:$D$100,"4",$E$6:$E$100,"ABBANDONO")</f>
        <v>0</v>
      </c>
      <c r="P132" s="16">
        <f>COUNTIFS($C$6:$C$100,"SUP",$D$6:$D$100,"5",$E$6:$E$100,"ABBANDONO")</f>
        <v>0</v>
      </c>
    </row>
    <row r="133" spans="3:16" ht="15.75" customHeight="1" x14ac:dyDescent="0.2">
      <c r="C133" s="3" t="s">
        <v>5</v>
      </c>
      <c r="D133" s="16">
        <f>COUNTIFS($C$7:$C$100,"EE",$D$7:$D$100,"1",$F$7:$F$100,"ABBANDONO")</f>
        <v>0</v>
      </c>
      <c r="E133" s="16">
        <f>COUNTIFS($C$7:$C$100,"EE",$D$7:$D$100,"2",$F$7:$F$100,"ABBANDONO")</f>
        <v>0</v>
      </c>
      <c r="F133" s="16">
        <f>COUNTIFS($C$7:$C$100,"EE",$D$7:$D$100,"3",$F$7:$F$100,"ABBANDONO")</f>
        <v>0</v>
      </c>
      <c r="G133" s="16">
        <f>COUNTIFS($C$7:$C$100,"EE",$D$7:$D$100,"4",$F$7:$F$100,"ABBANDONO")</f>
        <v>0</v>
      </c>
      <c r="H133" s="16">
        <f>COUNTIFS($C$7:$C$100,"EE",$D$7:$D$100,"5",$F$7:$F$100,"ABBANDONO")</f>
        <v>0</v>
      </c>
      <c r="I133" s="16">
        <f>COUNTIFS($C$7:$C$100,"MM",$D$7:$D$100,"1",$F$7:$F$100,"ABBANDONO")</f>
        <v>0</v>
      </c>
      <c r="J133" s="16">
        <f>COUNTIFS($C$7:$C$100,"MM",$D$7:$D$100,"2",$F$7:$F$100,"ABBANDONO")</f>
        <v>0</v>
      </c>
      <c r="K133" s="16">
        <f>COUNTIFS($C$7:$C$100,"MM",$D$7:$D$100,"3",$F$7:$F$100,"ABBANDONO")</f>
        <v>0</v>
      </c>
      <c r="L133" s="16">
        <f>COUNTIFS($C$7:$C$100,"SUP",$D$7:$D$100,"1",$F$7:$F$100,"ABBANDONO")</f>
        <v>0</v>
      </c>
      <c r="M133" s="16">
        <f>COUNTIFS($C$7:$C$100,"SUP",$D$7:$D$100,"2",$F$7:$F$100,"ABBANDONO")</f>
        <v>0</v>
      </c>
      <c r="N133" s="16">
        <f>COUNTIFS($C$7:$C$100,"SUP",$D$7:$D$100,"3",$F$7:$F$100,"ABBANDONO")</f>
        <v>0</v>
      </c>
      <c r="O133" s="16">
        <f>COUNTIFS($C$7:$C$100,"SUP",$D$7:$D$100,"4",$F$7:$F$100,"ABBANDONO")</f>
        <v>0</v>
      </c>
      <c r="P133" s="16">
        <f>COUNTIFS($C$7:$C$100,"SUP",$D$7:$D$100,"5",$F$7:$F$100,"ABBANDONO")</f>
        <v>0</v>
      </c>
    </row>
    <row r="134" spans="3:16" ht="15.75" customHeight="1" x14ac:dyDescent="0.2">
      <c r="C134" s="3" t="s">
        <v>6</v>
      </c>
      <c r="D134" s="16">
        <f>COUNTIFS($C$7:$C$100,"EE",$D$7:$D$100,"1",$G$7:$G$100,"ABBANDONO")</f>
        <v>0</v>
      </c>
      <c r="E134" s="16">
        <f>COUNTIFS($C$7:$C$100,"EE",$D$7:$D$100,"2",$G$7:$G$100,"ABBANDONO")</f>
        <v>0</v>
      </c>
      <c r="F134" s="16">
        <f>COUNTIFS($C$7:$C$100,"EE",$D$7:$D$100,"3",$G$7:$G$100,"ABBANDONO")</f>
        <v>0</v>
      </c>
      <c r="G134" s="16">
        <f>COUNTIFS($C$7:$C$100,"EE",$D$7:$D$100,"4",$G$7:$G$100,"ABBANDONO")</f>
        <v>0</v>
      </c>
      <c r="H134" s="16">
        <f>COUNTIFS($C$7:$C$100,"EE",$D$7:$D$100,"5",$G$7:$G$100,"ABBANDONO")</f>
        <v>0</v>
      </c>
      <c r="I134" s="16">
        <f>COUNTIFS($C$7:$C$100,"MM",$D$7:$D$100,"1",$G$7:$G$100,"ABBANDONO")</f>
        <v>0</v>
      </c>
      <c r="J134" s="16">
        <f>COUNTIFS($C$7:$C$100,"MM",$D$7:$D$100,"2",$G$7:$G$100,"ABBANDONO")</f>
        <v>0</v>
      </c>
      <c r="K134" s="16">
        <f>COUNTIFS($C$7:$C$100,"MM",$D$7:$D$100,"3",$G$7:$G$100,"ABBANDONO")</f>
        <v>0</v>
      </c>
      <c r="L134" s="16">
        <f>COUNTIFS($C$7:$C$100,"SUP",$D$7:$D$100,"1",$G$7:$G$100,"ABBANDONO")</f>
        <v>0</v>
      </c>
      <c r="M134" s="16">
        <f>COUNTIFS($C$7:$C$100,"SUP",$D$7:$D$100,"2",$G$7:$G$100,"ABBANDONO")</f>
        <v>0</v>
      </c>
      <c r="N134" s="16">
        <f>COUNTIFS($C$7:$C$100,"SUP",$D$7:$D$100,"3",$G$7:$G$100,"ABBANDONO")</f>
        <v>0</v>
      </c>
      <c r="O134" s="16">
        <f>COUNTIFS($C$7:$C$100,"SUP",$D$7:$D$100,"4",$G$7:$G$100,"ABBANDONO")</f>
        <v>0</v>
      </c>
      <c r="P134" s="16">
        <f>COUNTIFS($C$7:$C$100,"SUP",$D$7:$D$100,"5",$G$7:$G$100,"ABBANDONO")</f>
        <v>0</v>
      </c>
    </row>
    <row r="135" spans="3:16" ht="15.75" customHeight="1" x14ac:dyDescent="0.2">
      <c r="C135" s="3" t="s">
        <v>7</v>
      </c>
      <c r="D135" s="16">
        <f>COUNTIFS($C$7:$C$100,"EE",$D$7:$D$100,"1",$H$7:$H$100,"ABBANDONO")</f>
        <v>0</v>
      </c>
      <c r="E135" s="16">
        <f>COUNTIFS($C$7:$C$100,"EE",$D$7:$D$100,"2",$H$7:$H$100,"ABBANDONO")</f>
        <v>0</v>
      </c>
      <c r="F135" s="16">
        <f>COUNTIFS($C$7:$C$100,"EE",$D$7:$D$100,"3",$H$7:$H$100,"ABBANDONO")</f>
        <v>0</v>
      </c>
      <c r="G135" s="16">
        <f>COUNTIFS($C$7:$C$100,"EE",$D$7:$D$100,"4",$H$7:$H$100,"ABBANDONO")</f>
        <v>0</v>
      </c>
      <c r="H135" s="16">
        <f>COUNTIFS($C$7:$C$100,"EE",$D$7:$D$100,"5",$H$7:$H$100,"ABBANDONO")</f>
        <v>0</v>
      </c>
      <c r="I135" s="16">
        <f>COUNTIFS($C$7:$C$100,"MM",$D$7:$D$100,"1",$H$7:$H$100,"ABBANDONO")</f>
        <v>0</v>
      </c>
      <c r="J135" s="16">
        <f>COUNTIFS($C$7:$C$100,"MM",$D$7:$D$100,"2",$H$7:$H$100,"ABBANDONO")</f>
        <v>0</v>
      </c>
      <c r="K135" s="16">
        <f>COUNTIFS($C$7:$C$100,"MM",$D$7:$D$100,"3",$H$7:$H$100,"ABBANDONO")</f>
        <v>0</v>
      </c>
      <c r="L135" s="16">
        <f>COUNTIFS($C$7:$C$100,"SUP",$D$7:$D$100,"1",$H$7:$H$100,"ABBANDONO")</f>
        <v>0</v>
      </c>
      <c r="M135" s="16">
        <f>COUNTIFS($C$7:$C$100,"SUP",$D$7:$D$100,"2",$H$7:$H$100,"ABBANDONO")</f>
        <v>0</v>
      </c>
      <c r="N135" s="16">
        <f>COUNTIFS($C$7:$C$100,"SUP",$D$7:$D$100,"3",$H$7:$H$100,"ABBANDONO")</f>
        <v>0</v>
      </c>
      <c r="O135" s="16">
        <f>COUNTIFS($C$7:$C$100,"SUP",$D$7:$D$100,"4",$H$7:$H$100,"ABBANDONO")</f>
        <v>0</v>
      </c>
      <c r="P135" s="16">
        <f>COUNTIFS($C$7:$C$100,"SUP",$D$7:$D$100,"5",$H$7:$H$100,"ABBANDONO")</f>
        <v>0</v>
      </c>
    </row>
    <row r="136" spans="3:16" ht="15.75" customHeight="1" x14ac:dyDescent="0.2">
      <c r="C136" s="3" t="s">
        <v>8</v>
      </c>
      <c r="D136" s="16">
        <f>COUNTIFS($C$7:$C$100,"EE",$D$7:$D$100,"1",$I$7:$I$100,"ABBANDONO")</f>
        <v>0</v>
      </c>
      <c r="E136" s="16">
        <f>COUNTIFS($C$7:$C$100,"EE",$D$7:$D$100,"2",$I$7:$I$100,"ABBANDONO")</f>
        <v>0</v>
      </c>
      <c r="F136" s="16">
        <f>COUNTIFS($C$7:$C$100,"EE",$D$7:$D$100,"3",$I$7:$I$100,"ABBANDONO")</f>
        <v>0</v>
      </c>
      <c r="G136" s="16">
        <f>COUNTIFS($C$7:$C$100,"EE",$D$7:$D$100,"4",$I$7:$I$100,"ABBANDONO")</f>
        <v>0</v>
      </c>
      <c r="H136" s="16">
        <f>COUNTIFS($C$7:$C$100,"EE",$D$7:$D$100,"5",$I$7:$I$100,"ABBANDONO")</f>
        <v>0</v>
      </c>
      <c r="I136" s="16">
        <f>COUNTIFS($C$7:$C$100,"MM",$D$7:$D$100,"1",$I$7:$I$100,"ABBANDONO")</f>
        <v>0</v>
      </c>
      <c r="J136" s="16">
        <f>COUNTIFS($C$7:$C$100,"MM",$D$7:$D$100,"2",$I$7:$I$100,"ABBANDONO")</f>
        <v>0</v>
      </c>
      <c r="K136" s="16">
        <f>COUNTIFS($C$7:$C$100,"MM",$D$7:$D$100,"3",$I$7:$I$100,"ABBANDONO")</f>
        <v>0</v>
      </c>
      <c r="L136" s="16">
        <f>COUNTIFS($C$7:$C$100,"SUP",$D$7:$D$100,"1",$I$7:$I$100,"ABBANDONO")</f>
        <v>0</v>
      </c>
      <c r="M136" s="16">
        <f>COUNTIFS($C$7:$C$100,"SUP",$D$7:$D$100,"2",$I$7:$I$100,"ABBANDONO")</f>
        <v>0</v>
      </c>
      <c r="N136" s="16">
        <f>COUNTIFS($C$7:$C$100,"SUP",$D$7:$D$100,"3",$I$7:$I$100,"ABBANDONO")</f>
        <v>0</v>
      </c>
      <c r="O136" s="16">
        <f>COUNTIFS($C$7:$C$100,"SUP",$D$7:$D$100,"4",$I$7:$I$100,"ABBANDONO")</f>
        <v>0</v>
      </c>
      <c r="P136" s="16">
        <f>COUNTIFS($C$7:$C$100,"SUP",$D$7:$D$100,"5",$I$7:$I$100,"ABBANDONO")</f>
        <v>0</v>
      </c>
    </row>
    <row r="137" spans="3:16" ht="15.75" customHeight="1" x14ac:dyDescent="0.2">
      <c r="C137" s="3" t="s">
        <v>9</v>
      </c>
      <c r="D137" s="16">
        <f>COUNTIFS($C$7:$C$100,"EE",$D$7:$D$100,"1",$J$7:$J$100,"ABBANDONO")</f>
        <v>0</v>
      </c>
      <c r="E137" s="16">
        <f>COUNTIFS($C$7:$C$100,"EE",$D$7:$D$100,"2",$J$7:$J$100,"ABBANDONO")</f>
        <v>0</v>
      </c>
      <c r="F137" s="16">
        <f>COUNTIFS($C$7:$C$100,"EE",$D$7:$D$100,"3",$J$7:$J$100,"ABBANDONO")</f>
        <v>0</v>
      </c>
      <c r="G137" s="16">
        <f>COUNTIFS($C$7:$C$100,"EE",$D$7:$D$100,"4",$J$7:$J$100,"ABBANDONO")</f>
        <v>0</v>
      </c>
      <c r="H137" s="16">
        <f>COUNTIFS($C$7:$C$100,"EE",$D$7:$D$100,"5",$J$7:$J$100,"ABBANDONO")</f>
        <v>0</v>
      </c>
      <c r="I137" s="16">
        <f>COUNTIFS($C$7:$C$100,"MM",$D$7:$D$100,"1",$J$7:$J$100,"ABBANDONO")</f>
        <v>0</v>
      </c>
      <c r="J137" s="16">
        <f>COUNTIFS($C$7:$C$100,"MM",$D$7:$D$100,"2",$J$7:$J$100,"ABBANDONO")</f>
        <v>0</v>
      </c>
      <c r="K137" s="16">
        <f>COUNTIFS($C$7:$C$100,"MM",$D$7:$D$100,"3",$J$7:$J$100,"ABBANDONO")</f>
        <v>0</v>
      </c>
      <c r="L137" s="16">
        <f>COUNTIFS($C$7:$C$100,"SUP",$D$7:$D$100,"1",$J$7:$J$100,"ABBANDONO")</f>
        <v>0</v>
      </c>
      <c r="M137" s="16">
        <f>COUNTIFS($C$7:$C$100,"SUP",$D$7:$D$100,"2",$J$7:$J$100,"ABBANDONO")</f>
        <v>0</v>
      </c>
      <c r="N137" s="16">
        <f>COUNTIFS($C$7:$C$100,"SUP",$D$7:$D$100,"3",$J$7:$J$100,"ABBANDONO")</f>
        <v>0</v>
      </c>
      <c r="O137" s="16">
        <f>COUNTIFS($C$7:$C$100,"SUP",$D$7:$D$100,"4",$J$7:$J$100,"ABBANDONO")</f>
        <v>0</v>
      </c>
      <c r="P137" s="16">
        <f>COUNTIFS($C$7:$C$100,"SUP",$D$7:$D$100,"5",$J$7:$J$100,"ABBANDONO")</f>
        <v>0</v>
      </c>
    </row>
    <row r="138" spans="3:16" ht="15.75" customHeight="1" x14ac:dyDescent="0.2">
      <c r="C138" s="3" t="s">
        <v>10</v>
      </c>
      <c r="D138" s="16">
        <f>COUNTIFS($C$7:$C$100,"EE",$D$7:$D$100,"1",$K$7:$K$100,"ABBANDONO")</f>
        <v>0</v>
      </c>
      <c r="E138" s="16">
        <f>COUNTIFS($C$7:$C$100,"EE",$D$7:$D$100,"2",$K$7:$K$100,"ABBANDONO")</f>
        <v>0</v>
      </c>
      <c r="F138" s="16">
        <f>COUNTIFS($C$7:$C$100,"EE",$D$7:$D$100,"3",$K$7:$K$100,"ABBANDONO")</f>
        <v>0</v>
      </c>
      <c r="G138" s="16">
        <f>COUNTIFS($C$7:$C$100,"EE",$D$7:$D$100,"4",$K$7:$K$100,"ABBANDONO")</f>
        <v>0</v>
      </c>
      <c r="H138" s="16">
        <f>COUNTIFS($C$7:$C$100,"EE",$D$7:$D$100,"5",$K$7:$K$100,"ABBANDONO")</f>
        <v>0</v>
      </c>
      <c r="I138" s="16">
        <f>COUNTIFS($C$7:$C$100,"MM",$D$7:$D$100,"1",$K$7:$K$100,"ABBANDONO")</f>
        <v>0</v>
      </c>
      <c r="J138" s="16">
        <f>COUNTIFS($C$7:$C$100,"MM",$D$7:$D$100,"2",$K$7:$K$100,"ABBANDONO")</f>
        <v>0</v>
      </c>
      <c r="K138" s="16">
        <f>COUNTIFS($C$7:$C$100,"MM",$D$7:$D$100,"3",$K$7:$K$100,"ABBANDONO")</f>
        <v>0</v>
      </c>
      <c r="L138" s="16">
        <f>COUNTIFS($C$7:$C$100,"SUP",$D$7:$D$100,"1",$K$7:$K$100,"ABBANDONO")</f>
        <v>0</v>
      </c>
      <c r="M138" s="16">
        <f>COUNTIFS($C$7:$C$100,"SUP",$D$7:$D$100,"2",$K$7:$K$100,"ABBANDONO")</f>
        <v>0</v>
      </c>
      <c r="N138" s="16">
        <f>COUNTIFS($C$7:$C$100,"SUP",$D$7:$D$100,"3",$K$7:$K$100,"ABBANDONO")</f>
        <v>0</v>
      </c>
      <c r="O138" s="16">
        <f>COUNTIFS($C$7:$C$100,"SUP",$D$7:$D$100,"4",$K$7:$K$100,"ABBANDONO")</f>
        <v>0</v>
      </c>
      <c r="P138" s="16">
        <f>COUNTIFS($C$7:$C$100,"SUP",$D$7:$D$100,"5",$K$7:$K$100,"ABBANDONO")</f>
        <v>0</v>
      </c>
    </row>
    <row r="139" spans="3:16" ht="15.75" customHeight="1" x14ac:dyDescent="0.2">
      <c r="C139" s="3" t="s">
        <v>11</v>
      </c>
      <c r="D139" s="16">
        <f>COUNTIFS($C$7:$C$100,"EE",$D$7:$D$100,"1",$L$7:$L$100,"ABBANDONO")</f>
        <v>0</v>
      </c>
      <c r="E139" s="16">
        <f>COUNTIFS($C$7:$C$100,"EE",$D$7:$D$100,"2",$L$7:$L$100,"ABBANDONO")</f>
        <v>0</v>
      </c>
      <c r="F139" s="16">
        <f>COUNTIFS($C$7:$C$100,"EE",$D$7:$D$100,"3",$L$7:$L$100,"ABBANDONO")</f>
        <v>0</v>
      </c>
      <c r="G139" s="16">
        <f>COUNTIFS($C$7:$C$100,"EE",$D$7:$D$100,"4",$L$7:$L$100,"ABBANDONO")</f>
        <v>0</v>
      </c>
      <c r="H139" s="16">
        <f>COUNTIFS($C$7:$C$100,"EE",$D$7:$D$100,"5",$L$7:$L$100,"ABBANDONO")</f>
        <v>0</v>
      </c>
      <c r="I139" s="16">
        <f>COUNTIFS($C$7:$C$100,"MM",$D$7:$D$100,"1",$L$7:$L$100,"ABBANDONO")</f>
        <v>0</v>
      </c>
      <c r="J139" s="16">
        <f>COUNTIFS($C$7:$C$100,"MM",$D$7:$D$100,"2",$L$7:$L$100,"ABBANDONO")</f>
        <v>0</v>
      </c>
      <c r="K139" s="16">
        <f>COUNTIFS($C$7:$C$100,"MM",$D$7:$D$100,"3",$L$7:$L$100,"ABBANDONO")</f>
        <v>0</v>
      </c>
      <c r="L139" s="16">
        <f>COUNTIFS($C$7:$C$100,"SUP",$D$7:$D$100,"1",$L$7:$L$100,"ABBANDONO")</f>
        <v>0</v>
      </c>
      <c r="M139" s="16">
        <f>COUNTIFS($C$7:$C$100,"SUP",$D$7:$D$100,"2",$L$7:$L$100,"ABBANDONO")</f>
        <v>0</v>
      </c>
      <c r="N139" s="16">
        <f>COUNTIFS($C$7:$C$100,"SUP",$D$7:$D$100,"3",$L$7:$L$100,"ABBANDONO")</f>
        <v>0</v>
      </c>
      <c r="O139" s="16">
        <f>COUNTIFS($C$7:$C$100,"SUP",$D$7:$D$100,"4",$L$7:$L$100,"ABBANDONO")</f>
        <v>0</v>
      </c>
      <c r="P139" s="16">
        <f>COUNTIFS($C$7:$C$100,"SUP",$D$7:$D$100,"5",$L$7:$L$100,"ABBANDONO")</f>
        <v>0</v>
      </c>
    </row>
    <row r="140" spans="3:16" ht="15.75" customHeight="1" x14ac:dyDescent="0.2">
      <c r="C140" s="3" t="s">
        <v>12</v>
      </c>
      <c r="D140" s="16">
        <f>COUNTIFS($C$7:$C$100,"EE",$D$7:$D$100,"1",$M$7:$M$100,"ABBANDONO")</f>
        <v>0</v>
      </c>
      <c r="E140" s="16">
        <f>COUNTIFS($C$7:$C$100,"EE",$D$7:$D$100,"2",$M$7:$M$100,"ABBANDONO")</f>
        <v>0</v>
      </c>
      <c r="F140" s="16">
        <f>COUNTIFS($C$7:$C$100,"EE",$D$7:$D$100,"3",$M$7:$M$100,"ABBANDONO")</f>
        <v>0</v>
      </c>
      <c r="G140" s="16">
        <f>COUNTIFS($C$7:$C$100,"EE",$D$7:$D$100,"4",$M$7:$M$100,"ABBANDONO")</f>
        <v>0</v>
      </c>
      <c r="H140" s="16">
        <f>COUNTIFS($C$7:$C$100,"EE",$D$7:$D$100,"5",$M$7:$M$100,"ABBANDONO")</f>
        <v>0</v>
      </c>
      <c r="I140" s="16">
        <f>COUNTIFS($C$7:$C$100,"MM",$D$7:$D$100,"1",$M$7:$M$100,"ABBANDONO")</f>
        <v>0</v>
      </c>
      <c r="J140" s="16">
        <f>COUNTIFS($C$7:$C$100,"MM",$D$7:$D$100,"2",$M$7:$M$100,"ABBANDONO")</f>
        <v>0</v>
      </c>
      <c r="K140" s="16">
        <f>COUNTIFS($C$7:$C$100,"MM",$D$7:$D$100,"3",$M$7:$M$100,"ABBANDONO")</f>
        <v>0</v>
      </c>
      <c r="L140" s="16">
        <f>COUNTIFS($C$7:$C$100,"SUP",$D$7:$D$100,"1",$M$7:$M$100,"ABBANDONO")</f>
        <v>0</v>
      </c>
      <c r="M140" s="16">
        <f>COUNTIFS($C$7:$C$100,"SUP",$D$7:$D$100,"2",$M$7:$M$100,"ABBANDONO")</f>
        <v>0</v>
      </c>
      <c r="N140" s="16">
        <f>COUNTIFS($C$7:$C$100,"SUP",$D$7:$D$100,"3",$M$7:$M$100,"ABBANDONO")</f>
        <v>0</v>
      </c>
      <c r="O140" s="16">
        <f>COUNTIFS($C$7:$C$100,"SUP",$D$7:$D$100,"4",$M$7:$M$100,"ABBANDONO")</f>
        <v>0</v>
      </c>
      <c r="P140" s="16">
        <f>COUNTIFS($C$7:$C$100,"SUP",$D$7:$D$100,"5",$M$7:$M$100,"ABBANDONO")</f>
        <v>0</v>
      </c>
    </row>
    <row r="141" spans="3:16" ht="15.75" customHeight="1" x14ac:dyDescent="0.2"/>
    <row r="142" spans="3:16" ht="15.75" customHeight="1" x14ac:dyDescent="0.2"/>
    <row r="143" spans="3:16" ht="15.75" customHeight="1" x14ac:dyDescent="0.2">
      <c r="D143" s="24" t="s">
        <v>27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3:16" ht="15.75" customHeight="1" x14ac:dyDescent="0.2">
      <c r="D144" s="24" t="s">
        <v>23</v>
      </c>
      <c r="E144" s="25"/>
      <c r="F144" s="25"/>
      <c r="G144" s="25"/>
      <c r="H144" s="26"/>
      <c r="I144" s="24" t="s">
        <v>24</v>
      </c>
      <c r="J144" s="25"/>
      <c r="K144" s="26"/>
      <c r="L144" s="24" t="s">
        <v>25</v>
      </c>
      <c r="M144" s="25"/>
      <c r="N144" s="25"/>
      <c r="O144" s="25"/>
      <c r="P144" s="26"/>
    </row>
    <row r="145" spans="3:16" ht="15.75" customHeight="1" x14ac:dyDescent="0.2">
      <c r="D145" s="16">
        <v>1</v>
      </c>
      <c r="E145" s="16">
        <v>2</v>
      </c>
      <c r="F145" s="16">
        <v>3</v>
      </c>
      <c r="G145" s="16">
        <v>4</v>
      </c>
      <c r="H145" s="16">
        <v>5</v>
      </c>
      <c r="I145" s="16">
        <v>1</v>
      </c>
      <c r="J145" s="16">
        <v>2</v>
      </c>
      <c r="K145" s="16">
        <v>3</v>
      </c>
      <c r="L145" s="16">
        <v>1</v>
      </c>
      <c r="M145" s="16">
        <v>2</v>
      </c>
      <c r="N145" s="16">
        <v>3</v>
      </c>
      <c r="O145" s="16">
        <v>4</v>
      </c>
      <c r="P145" s="16">
        <v>5</v>
      </c>
    </row>
    <row r="146" spans="3:16" ht="15.75" customHeight="1" x14ac:dyDescent="0.2">
      <c r="C146" s="3" t="s">
        <v>4</v>
      </c>
      <c r="D146" s="16">
        <f>COUNTIFS($C$6:$C$100,"EE",$D$6:$D$100,"1",$E$6:$E$100,"FREQUENZA IRREGOLARE")</f>
        <v>0</v>
      </c>
      <c r="E146" s="16">
        <f>COUNTIFS($C$6:$C$100,"EE",$D$6:$D$100,"2",$E$6:$E$100,"FREQUENZA IRREGOLARE")</f>
        <v>0</v>
      </c>
      <c r="F146" s="16">
        <f>COUNTIFS($C$6:$C$100,"EE",$D$6:$D$100,"3",$E$6:$E$100,"FREQUENZA IRREGOLARE")</f>
        <v>0</v>
      </c>
      <c r="G146" s="16">
        <f>COUNTIFS($C$6:$C$100,"EE",$D$6:$D$100,"4",$E$6:$E$100,"FREQUENZA IRREGOLARE")</f>
        <v>0</v>
      </c>
      <c r="H146" s="16">
        <f>COUNTIFS($C$6:$C$100,"EE",$D$6:$D$100,"5",$E$6:$E$100,"FREQUENZA IRREGOLARE")</f>
        <v>0</v>
      </c>
      <c r="I146" s="16">
        <f>COUNTIFS($C$6:$C$100,"MM",$D$6:$D$100,"1",$E$6:$E$100,"FREQUENZA IRREGOLARE")</f>
        <v>0</v>
      </c>
      <c r="J146" s="16">
        <f>COUNTIFS($C$6:$C$100,"MM",$D$6:$D$100,"2",$E$6:$E$100,"FREQUENZA IRREGOLARE")</f>
        <v>0</v>
      </c>
      <c r="K146" s="16">
        <f>COUNTIFS($C$6:$C$100,"MM",$D$6:$D$100,"3",$E$6:$E$100,"FREQUENZA IRREGOLARE")</f>
        <v>0</v>
      </c>
      <c r="L146" s="16">
        <f>COUNTIFS($C$6:$C$100,"SUP",$D$6:$D$100,"1",$E$6:$E$100,"FREQUENZA IRREGOLARE")</f>
        <v>0</v>
      </c>
      <c r="M146" s="16">
        <f>COUNTIFS($C$6:$C$100,"SUP",$D$6:$D$100,"2",$E$6:$E$100,"FREQUENZA IRREGOLARE")</f>
        <v>0</v>
      </c>
      <c r="N146" s="16">
        <f>COUNTIFS($C$6:$C$100,"SUP",$D$6:$D$100,"3",$E$6:$E$100,"FREQUENZA IRREGOLARE")</f>
        <v>0</v>
      </c>
      <c r="O146" s="16">
        <f>COUNTIFS($C$6:$C$100,"SUP",$D$6:$D$100,"4",$E$6:$E$100,"FREQUENZA IRREGOLARE")</f>
        <v>0</v>
      </c>
      <c r="P146" s="16">
        <f>COUNTIFS($C$6:$C$100,"SUP",$D$6:$D$100,"5",$E$6:$E$100,"FREQUENZA IRREGOLARE")</f>
        <v>0</v>
      </c>
    </row>
    <row r="147" spans="3:16" ht="15.75" customHeight="1" x14ac:dyDescent="0.2">
      <c r="C147" s="3" t="s">
        <v>5</v>
      </c>
      <c r="D147" s="16">
        <f>COUNTIFS($C$7:$C$100,"EE",$D$7:$D$100,"1",$F$7:$F$100,"FREQUENZA IRREGOLARE")</f>
        <v>0</v>
      </c>
      <c r="E147" s="16">
        <f>COUNTIFS($C$7:$C$100,"EE",$D$7:$D$100,"2",$F$7:$F$100,"FREQUENZA IRREGOLARE")</f>
        <v>0</v>
      </c>
      <c r="F147" s="16">
        <f>COUNTIFS($C$7:$C$100,"EE",$D$7:$D$100,"3",$F$7:$F$100,"FREQUENZA IRREGOLARE")</f>
        <v>0</v>
      </c>
      <c r="G147" s="16">
        <f>COUNTIFS($C$7:$C$100,"EE",$D$7:$D$100,"4",$F$7:$F$100,"FREQUENZA IRREGOLARE")</f>
        <v>0</v>
      </c>
      <c r="H147" s="16">
        <f>COUNTIFS($C$7:$C$100,"EE",$D$7:$D$100,"5",$F$7:$F$100,"FREQUENZA IRREGOLARE")</f>
        <v>0</v>
      </c>
      <c r="I147" s="16">
        <f>COUNTIFS($C$7:$C$100,"MM",$D$7:$D$100,"1",$F$7:$F$100,"FREQUENZA IRREGOLARE")</f>
        <v>0</v>
      </c>
      <c r="J147" s="16">
        <f>COUNTIFS($C$7:$C$100,"MM",$D$7:$D$100,"2",$F$7:$F$100,"FREQUENZA IRREGOLARE")</f>
        <v>0</v>
      </c>
      <c r="K147" s="16">
        <f>COUNTIFS($C$7:$C$100,"MM",$D$7:$D$100,"3",$F$7:$F$100,"FREQUENZA IRREGOLARE")</f>
        <v>0</v>
      </c>
      <c r="L147" s="16">
        <f>COUNTIFS($C$7:$C$100,"SUP",$D$7:$D$100,"1",$F$7:$F$100,"FREQUENZA IRREGOLARE")</f>
        <v>0</v>
      </c>
      <c r="M147" s="16">
        <f>COUNTIFS($C$7:$C$100,"SUP",$D$7:$D$100,"2",$F$7:$F$100,"FREQUENZA IRREGOLARE")</f>
        <v>0</v>
      </c>
      <c r="N147" s="16">
        <f>COUNTIFS($C$7:$C$100,"SUP",$D$7:$D$100,"3",$F$7:$F$100,"FREQUENZA IRREGOLARE")</f>
        <v>0</v>
      </c>
      <c r="O147" s="16">
        <f>COUNTIFS($C$7:$C$100,"SUP",$D$7:$D$100,"4",$F$7:$F$100,"FREQUENZA IRREGOLARE")</f>
        <v>0</v>
      </c>
      <c r="P147" s="16">
        <f>COUNTIFS($C$7:$C$100,"SUP",$D$7:$D$100,"5",$F$7:$F$100,"FREQUENZA IRREGOLARE")</f>
        <v>0</v>
      </c>
    </row>
    <row r="148" spans="3:16" ht="15.75" customHeight="1" x14ac:dyDescent="0.2">
      <c r="C148" s="3" t="s">
        <v>6</v>
      </c>
      <c r="D148" s="16">
        <f>COUNTIFS($C$7:$C$100,"EE",$D$7:$D$100,"1",$G$7:$G$100,"FREQUENZA IRREGOLARE")</f>
        <v>0</v>
      </c>
      <c r="E148" s="16">
        <f>COUNTIFS($C$7:$C$100,"EE",$D$7:$D$100,"2",$G$7:$G$100,"FREQUENZA IRREGOLARE")</f>
        <v>0</v>
      </c>
      <c r="F148" s="16">
        <f>COUNTIFS($C$7:$C$100,"EE",$D$7:$D$100,"3",$G$7:$G$100,"FREQUENZA IRREGOLARE")</f>
        <v>0</v>
      </c>
      <c r="G148" s="16">
        <f>COUNTIFS($C$7:$C$100,"EE",$D$7:$D$100,"4",$G$7:$G$100,"FREQUENZA IRREGOLARE")</f>
        <v>0</v>
      </c>
      <c r="H148" s="16">
        <f>COUNTIFS($C$7:$C$100,"EE",$D$7:$D$100,"5",$G$7:$G$100,"FREQUENZA IRREGOLARE")</f>
        <v>0</v>
      </c>
      <c r="I148" s="16">
        <f>COUNTIFS($C$7:$C$100,"MM",$D$7:$D$100,"1",$G$7:$G$100,"FREQUENZA IRREGOLARE")</f>
        <v>0</v>
      </c>
      <c r="J148" s="16">
        <f>COUNTIFS($C$7:$C$100,"MM",$D$7:$D$100,"2",$G$7:$G$100,"FREQUENZA IRREGOLARE")</f>
        <v>0</v>
      </c>
      <c r="K148" s="16">
        <f>COUNTIFS($C$7:$C$100,"MM",$D$7:$D$100,"3",$G$7:$G$100,"FREQUENZA IRREGOLARE")</f>
        <v>0</v>
      </c>
      <c r="L148" s="16">
        <f>COUNTIFS($C$7:$C$100,"SUP",$D$7:$D$100,"1",$G$7:$G$100,"FREQUENZA IRREGOLARE")</f>
        <v>0</v>
      </c>
      <c r="M148" s="16">
        <f>COUNTIFS($C$7:$C$100,"SUP",$D$7:$D$100,"2",$G$7:$G$100,"FREQUENZA IRREGOLARE")</f>
        <v>0</v>
      </c>
      <c r="N148" s="16">
        <f>COUNTIFS($C$7:$C$100,"SUP",$D$7:$D$100,"3",$G$7:$G$100,"FREQUENZA IRREGOLARE")</f>
        <v>0</v>
      </c>
      <c r="O148" s="16">
        <f>COUNTIFS($C$7:$C$100,"SUP",$D$7:$D$100,"4",$G$7:$G$100,"FREQUENZA IRREGOLARE")</f>
        <v>0</v>
      </c>
      <c r="P148" s="16">
        <f>COUNTIFS($C$7:$C$100,"SUP",$D$7:$D$100,"5",$G$7:$G$100,"FREQUENZA IRREGOLARE")</f>
        <v>0</v>
      </c>
    </row>
    <row r="149" spans="3:16" ht="15.75" customHeight="1" x14ac:dyDescent="0.2">
      <c r="C149" s="3" t="s">
        <v>7</v>
      </c>
      <c r="D149" s="16">
        <f>COUNTIFS($C$7:$C$100,"EE",$D$7:$D$100,"1",$H$7:$H$100,"FREQUENZA IRREGOLARE")</f>
        <v>0</v>
      </c>
      <c r="E149" s="16">
        <f>COUNTIFS($C$7:$C$100,"EE",$D$7:$D$100,"2",$H$7:$H$100,"FREQUENZA IRREGOLARE")</f>
        <v>0</v>
      </c>
      <c r="F149" s="16">
        <f>COUNTIFS($C$7:$C$100,"EE",$D$7:$D$100,"3",$H$7:$H$100,"FREQUENZA IRREGOLARE")</f>
        <v>0</v>
      </c>
      <c r="G149" s="16">
        <f>COUNTIFS($C$7:$C$100,"EE",$D$7:$D$100,"4",$H$7:$H$100,"FREQUENZA IRREGOLARE")</f>
        <v>0</v>
      </c>
      <c r="H149" s="16">
        <f>COUNTIFS($C$7:$C$100,"EE",$D$7:$D$100,"5",$H$7:$H$100,"FREQUENZA IRREGOLARE")</f>
        <v>0</v>
      </c>
      <c r="I149" s="16">
        <f>COUNTIFS($C$7:$C$100,"MM",$D$7:$D$100,"1",$H$7:$H$100,"FREQUENZA IRREGOLARE")</f>
        <v>0</v>
      </c>
      <c r="J149" s="16">
        <f>COUNTIFS($C$7:$C$100,"MM",$D$7:$D$100,"2",$H$7:$H$100,"FREQUENZA IRREGOLARE")</f>
        <v>0</v>
      </c>
      <c r="K149" s="16">
        <f>COUNTIFS($C$7:$C$100,"MM",$D$7:$D$100,"3",$H$7:$H$100,"FREQUENZA IRREGOLARE")</f>
        <v>0</v>
      </c>
      <c r="L149" s="16">
        <f>COUNTIFS($C$7:$C$100,"SUP",$D$7:$D$100,"1",$H$7:$H$100,"FREQUENZA IRREGOLARE")</f>
        <v>0</v>
      </c>
      <c r="M149" s="16">
        <f>COUNTIFS($C$7:$C$100,"SUP",$D$7:$D$100,"2",$H$7:$H$100,"FREQUENZA IRREGOLARE")</f>
        <v>0</v>
      </c>
      <c r="N149" s="16">
        <f>COUNTIFS($C$7:$C$100,"SUP",$D$7:$D$100,"3",$H$7:$H$100,"FREQUENZA IRREGOLARE")</f>
        <v>0</v>
      </c>
      <c r="O149" s="16">
        <f>COUNTIFS($C$7:$C$100,"SUP",$D$7:$D$100,"4",$H$7:$H$100,"FREQUENZA IRREGOLARE")</f>
        <v>0</v>
      </c>
      <c r="P149" s="16">
        <f>COUNTIFS($C$7:$C$100,"SUP",$D$7:$D$100,"5",$H$7:$H$100,"FREQUENZA IRREGOLARE")</f>
        <v>0</v>
      </c>
    </row>
    <row r="150" spans="3:16" ht="15.75" customHeight="1" x14ac:dyDescent="0.2">
      <c r="C150" s="3" t="s">
        <v>8</v>
      </c>
      <c r="D150" s="16">
        <f>COUNTIFS($C$7:$C$100,"EE",$D$7:$D$100,"1",$I$7:$I$100,"FREQUENZA IRREGOLARE")</f>
        <v>0</v>
      </c>
      <c r="E150" s="16">
        <f>COUNTIFS($C$7:$C$100,"EE",$D$7:$D$100,"2",$I$7:$I$100,"FREQUENZA IRREGOLARE")</f>
        <v>0</v>
      </c>
      <c r="F150" s="16">
        <f>COUNTIFS($C$7:$C$100,"EE",$D$7:$D$100,"3",$I$7:$I$100,"FREQUENZA IRREGOLARE")</f>
        <v>0</v>
      </c>
      <c r="G150" s="16">
        <f>COUNTIFS($C$7:$C$100,"EE",$D$7:$D$100,"4",$I$7:$I$100,"FREQUENZA IRREGOLARE")</f>
        <v>0</v>
      </c>
      <c r="H150" s="16">
        <f>COUNTIFS($C$7:$C$100,"EE",$D$7:$D$100,"5",$I$7:$I$100,"FREQUENZA IRREGOLARE")</f>
        <v>0</v>
      </c>
      <c r="I150" s="16">
        <f>COUNTIFS($C$7:$C$100,"MM",$D$7:$D$100,"1",$I$7:$I$100,"FREQUENZA IRREGOLARE")</f>
        <v>0</v>
      </c>
      <c r="J150" s="16">
        <f>COUNTIFS($C$7:$C$100,"MM",$D$7:$D$100,"2",$I$7:$I$100,"FREQUENZA IRREGOLARE")</f>
        <v>0</v>
      </c>
      <c r="K150" s="16">
        <f>COUNTIFS($C$7:$C$100,"MM",$D$7:$D$100,"3",$I$7:$I$100,"FREQUENZA IRREGOLARE")</f>
        <v>0</v>
      </c>
      <c r="L150" s="16">
        <f>COUNTIFS($C$7:$C$100,"SUP",$D$7:$D$100,"1",$I$7:$I$100,"FREQUENZA IRREGOLARE")</f>
        <v>0</v>
      </c>
      <c r="M150" s="16">
        <f>COUNTIFS($C$7:$C$100,"SUP",$D$7:$D$100,"2",$I$7:$I$100,"FREQUENZA IRREGOLARE")</f>
        <v>0</v>
      </c>
      <c r="N150" s="16">
        <f>COUNTIFS($C$7:$C$100,"SUP",$D$7:$D$100,"3",$I$7:$I$100,"FREQUENZA IRREGOLARE")</f>
        <v>0</v>
      </c>
      <c r="O150" s="16">
        <f>COUNTIFS($C$7:$C$100,"SUP",$D$7:$D$100,"4",$I$7:$I$100,"FREQUENZA IRREGOLARE")</f>
        <v>0</v>
      </c>
      <c r="P150" s="16">
        <f>COUNTIFS($C$7:$C$100,"SUP",$D$7:$D$100,"5",$I$7:$I$100,"FREQUENZA IRREGOLARE")</f>
        <v>0</v>
      </c>
    </row>
    <row r="151" spans="3:16" ht="15.75" customHeight="1" x14ac:dyDescent="0.2">
      <c r="C151" s="3" t="s">
        <v>9</v>
      </c>
      <c r="D151" s="16">
        <f>COUNTIFS($C$7:$C$100,"EE",$D$7:$D$100,"1",$J$7:$J$100,"FREQUENZA IRREGOLARE")</f>
        <v>0</v>
      </c>
      <c r="E151" s="16">
        <f>COUNTIFS($C$7:$C$100,"EE",$D$7:$D$100,"2",$J$7:$J$100,"FREQUENZA IRREGOLARE")</f>
        <v>0</v>
      </c>
      <c r="F151" s="16">
        <f>COUNTIFS($C$7:$C$100,"EE",$D$7:$D$100,"3",$J$7:$J$100,"FREQUENZA IRREGOLARE")</f>
        <v>0</v>
      </c>
      <c r="G151" s="16">
        <f>COUNTIFS($C$7:$C$100,"EE",$D$7:$D$100,"4",$J$7:$J$100,"FREQUENZA IRREGOLARE")</f>
        <v>0</v>
      </c>
      <c r="H151" s="16">
        <f>COUNTIFS($C$7:$C$100,"EE",$D$7:$D$100,"5",$J$7:$J$100,"FREQUENZA IRREGOLARE")</f>
        <v>0</v>
      </c>
      <c r="I151" s="16">
        <f>COUNTIFS($C$7:$C$100,"MM",$D$7:$D$100,"1",$J$7:$J$100,"FREQUENZA IRREGOLARE")</f>
        <v>0</v>
      </c>
      <c r="J151" s="16">
        <f>COUNTIFS($C$7:$C$100,"MM",$D$7:$D$100,"2",$J$7:$J$100,"FREQUENZA IRREGOLARE")</f>
        <v>0</v>
      </c>
      <c r="K151" s="16">
        <f>COUNTIFS($C$7:$C$100,"MM",$D$7:$D$100,"3",$J$7:$J$100,"FREQUENZA IRREGOLARE")</f>
        <v>0</v>
      </c>
      <c r="L151" s="16">
        <f>COUNTIFS($C$7:$C$100,"SUP",$D$7:$D$100,"1",$J$7:$J$100,"FREQUENZA IRREGOLARE")</f>
        <v>0</v>
      </c>
      <c r="M151" s="16">
        <f>COUNTIFS($C$7:$C$100,"SUP",$D$7:$D$100,"2",$J$7:$J$100,"FREQUENZA IRREGOLARE")</f>
        <v>0</v>
      </c>
      <c r="N151" s="16">
        <f>COUNTIFS($C$7:$C$100,"SUP",$D$7:$D$100,"3",$J$7:$J$100,"FREQUENZA IRREGOLARE")</f>
        <v>0</v>
      </c>
      <c r="O151" s="16">
        <f>COUNTIFS($C$7:$C$100,"SUP",$D$7:$D$100,"4",$J$7:$J$100,"FREQUENZA IRREGOLARE")</f>
        <v>0</v>
      </c>
      <c r="P151" s="16">
        <f>COUNTIFS($C$7:$C$100,"SUP",$D$7:$D$100,"5",$J$7:$J$100,"FREQUENZA IRREGOLARE")</f>
        <v>0</v>
      </c>
    </row>
    <row r="152" spans="3:16" ht="15.75" customHeight="1" x14ac:dyDescent="0.2">
      <c r="C152" s="3" t="s">
        <v>10</v>
      </c>
      <c r="D152" s="16">
        <f>COUNTIFS($C$7:$C$100,"EE",$D$7:$D$100,"1",$K$7:$K$100,"FREQUENZA IRREGOLARE")</f>
        <v>0</v>
      </c>
      <c r="E152" s="16">
        <f>COUNTIFS($C$7:$C$100,"EE",$D$7:$D$100,"2",$K$7:$K$100,"FREQUENZA IRREGOLARE")</f>
        <v>0</v>
      </c>
      <c r="F152" s="16">
        <f>COUNTIFS($C$7:$C$100,"EE",$D$7:$D$100,"3",$K$7:$K$100,"FREQUENZA IRREGOLARE")</f>
        <v>0</v>
      </c>
      <c r="G152" s="16">
        <f>COUNTIFS($C$7:$C$100,"EE",$D$7:$D$100,"4",$K$7:$K$100,"FREQUENZA IRREGOLARE")</f>
        <v>0</v>
      </c>
      <c r="H152" s="16">
        <f>COUNTIFS($C$7:$C$100,"EE",$D$7:$D$100,"5",$K$7:$K$100,"FREQUENZA IRREGOLARE")</f>
        <v>0</v>
      </c>
      <c r="I152" s="16">
        <f>COUNTIFS($C$7:$C$100,"MM",$D$7:$D$100,"1",$K$7:$K$100,"FREQUENZA IRREGOLARE")</f>
        <v>0</v>
      </c>
      <c r="J152" s="16">
        <f>COUNTIFS($C$7:$C$100,"MM",$D$7:$D$100,"2",$K$7:$K$100,"FREQUENZA IRREGOLARE")</f>
        <v>0</v>
      </c>
      <c r="K152" s="16">
        <f>COUNTIFS($C$7:$C$100,"MM",$D$7:$D$100,"3",$K$7:$K$100,"FREQUENZA IRREGOLARE")</f>
        <v>0</v>
      </c>
      <c r="L152" s="16">
        <f>COUNTIFS($C$7:$C$100,"SUP",$D$7:$D$100,"1",$K$7:$K$100,"FREQUENZA IRREGOLARE")</f>
        <v>0</v>
      </c>
      <c r="M152" s="16">
        <f>COUNTIFS($C$7:$C$100,"SUP",$D$7:$D$100,"2",$K$7:$K$100,"FREQUENZA IRREGOLARE")</f>
        <v>0</v>
      </c>
      <c r="N152" s="16">
        <f>COUNTIFS($C$7:$C$100,"SUP",$D$7:$D$100,"3",$K$7:$K$100,"FREQUENZA IRREGOLARE")</f>
        <v>0</v>
      </c>
      <c r="O152" s="16">
        <f>COUNTIFS($C$7:$C$100,"SUP",$D$7:$D$100,"4",$K$7:$K$100,"FREQUENZA IRREGOLARE")</f>
        <v>0</v>
      </c>
      <c r="P152" s="16">
        <f>COUNTIFS($C$7:$C$100,"SUP",$D$7:$D$100,"5",$K$7:$K$100,"FREQUENZA IRREGOLARE")</f>
        <v>0</v>
      </c>
    </row>
    <row r="153" spans="3:16" ht="15.75" customHeight="1" x14ac:dyDescent="0.2">
      <c r="C153" s="3" t="s">
        <v>11</v>
      </c>
      <c r="D153" s="16">
        <f>COUNTIFS($C$7:$C$100,"EE",$D$7:$D$100,"1",$L$7:$L$100,"FREQUENZA IRREGOLARE")</f>
        <v>0</v>
      </c>
      <c r="E153" s="16">
        <f>COUNTIFS($C$7:$C$100,"EE",$D$7:$D$100,"2",$L$7:$L$100,"FREQUENZA IRREGOLARE")</f>
        <v>0</v>
      </c>
      <c r="F153" s="16">
        <f>COUNTIFS($C$7:$C$100,"EE",$D$7:$D$100,"3",$L$7:$L$100,"FREQUENZA IRREGOLARE")</f>
        <v>0</v>
      </c>
      <c r="G153" s="16">
        <f>COUNTIFS($C$7:$C$100,"EE",$D$7:$D$100,"4",$L$7:$L$100,"FREQUENZA IRREGOLARE")</f>
        <v>0</v>
      </c>
      <c r="H153" s="16">
        <f>COUNTIFS($C$7:$C$100,"EE",$D$7:$D$100,"5",$L$7:$L$100,"FREQUENZA IRREGOLARE")</f>
        <v>0</v>
      </c>
      <c r="I153" s="16">
        <f>COUNTIFS($C$7:$C$100,"MM",$D$7:$D$100,"1",$L$7:$L$100,"FREQUENZA IRREGOLARE")</f>
        <v>0</v>
      </c>
      <c r="J153" s="16">
        <f>COUNTIFS($C$7:$C$100,"MM",$D$7:$D$100,"2",$L$7:$L$100,"FREQUENZA IRREGOLARE")</f>
        <v>0</v>
      </c>
      <c r="K153" s="16">
        <f>COUNTIFS($C$7:$C$100,"MM",$D$7:$D$100,"3",$L$7:$L$100,"FREQUENZA IRREGOLARE")</f>
        <v>0</v>
      </c>
      <c r="L153" s="16">
        <f>COUNTIFS($C$7:$C$100,"SUP",$D$7:$D$100,"1",$L$7:$L$100,"FREQUENZA IRREGOLARE")</f>
        <v>0</v>
      </c>
      <c r="M153" s="16">
        <f>COUNTIFS($C$7:$C$100,"SUP",$D$7:$D$100,"2",$L$7:$L$100,"FREQUENZA IRREGOLARE")</f>
        <v>0</v>
      </c>
      <c r="N153" s="16">
        <f>COUNTIFS($C$7:$C$100,"SUP",$D$7:$D$100,"3",$L$7:$L$100,"FREQUENZA IRREGOLARE")</f>
        <v>0</v>
      </c>
      <c r="O153" s="16">
        <f>COUNTIFS($C$7:$C$100,"SUP",$D$7:$D$100,"4",$L$7:$L$100,"FREQUENZA IRREGOLARE")</f>
        <v>0</v>
      </c>
      <c r="P153" s="16">
        <f>COUNTIFS($C$7:$C$100,"SUP",$D$7:$D$100,"5",$L$7:$L$100,"FREQUENZA IRREGOLARE")</f>
        <v>0</v>
      </c>
    </row>
    <row r="154" spans="3:16" ht="15.75" customHeight="1" x14ac:dyDescent="0.2">
      <c r="C154" s="3" t="s">
        <v>12</v>
      </c>
      <c r="D154" s="16">
        <f>COUNTIFS($C$7:$C$100,"EE",$D$7:$D$100,"1",$M$7:$M$100,"FREQUENZA IRREGOLARE")</f>
        <v>0</v>
      </c>
      <c r="E154" s="16">
        <f>COUNTIFS($C$7:$C$100,"EE",$D$7:$D$100,"2",$M$7:$M$100,"FREQUENZA IRREGOLARE")</f>
        <v>0</v>
      </c>
      <c r="F154" s="16">
        <f>COUNTIFS($C$7:$C$100,"EE",$D$7:$D$100,"3",$M$7:$M$100,"FREQUENZA IRREGOLARE")</f>
        <v>0</v>
      </c>
      <c r="G154" s="16">
        <f>COUNTIFS($C$7:$C$100,"EE",$D$7:$D$100,"4",$M$7:$M$100,"FREQUENZA IRREGOLARE")</f>
        <v>0</v>
      </c>
      <c r="H154" s="16">
        <f>COUNTIFS($C$7:$C$100,"EE",$D$7:$D$100,"5",$M$7:$M$100,"FREQUENZA IRREGOLARE")</f>
        <v>0</v>
      </c>
      <c r="I154" s="16">
        <f>COUNTIFS($C$7:$C$100,"MM",$D$7:$D$100,"1",$M$7:$M$100,"FREQUENZA IRREGOLARE")</f>
        <v>0</v>
      </c>
      <c r="J154" s="16">
        <f>COUNTIFS($C$7:$C$100,"MM",$D$7:$D$100,"2",$M$7:$M$100,"FREQUENZA IRREGOLARE")</f>
        <v>0</v>
      </c>
      <c r="K154" s="16">
        <f>COUNTIFS($C$7:$C$100,"MM",$D$7:$D$100,"3",$M$7:$M$100,"FREQUENZA IRREGOLARE")</f>
        <v>0</v>
      </c>
      <c r="L154" s="16">
        <f>COUNTIFS($C$7:$C$100,"SUP",$D$7:$D$100,"1",$M$7:$M$100,"FREQUENZA IRREGOLARE")</f>
        <v>0</v>
      </c>
      <c r="M154" s="16">
        <f>COUNTIFS($C$7:$C$100,"SUP",$D$7:$D$100,"2",$M$7:$M$100,"FREQUENZA IRREGOLARE")</f>
        <v>0</v>
      </c>
      <c r="N154" s="16">
        <f>COUNTIFS($C$7:$C$100,"SUP",$D$7:$D$100,"3",$M$7:$M$100,"FREQUENZA IRREGOLARE")</f>
        <v>0</v>
      </c>
      <c r="O154" s="16">
        <f>COUNTIFS($C$7:$C$100,"SUP",$D$7:$D$100,"4",$M$7:$M$100,"FREQUENZA IRREGOLARE")</f>
        <v>0</v>
      </c>
      <c r="P154" s="16">
        <f>COUNTIFS($C$7:$C$100,"SUP",$D$7:$D$100,"5",$M$7:$M$100,"FREQUENZA IRREGOLARE")</f>
        <v>0</v>
      </c>
    </row>
    <row r="155" spans="3:16" ht="15.75" customHeight="1" x14ac:dyDescent="0.2"/>
    <row r="156" spans="3:16" ht="15.75" customHeight="1" x14ac:dyDescent="0.2"/>
    <row r="157" spans="3:16" ht="15.75" customHeight="1" x14ac:dyDescent="0.2">
      <c r="D157" s="24" t="s">
        <v>28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3:16" ht="15.75" customHeight="1" x14ac:dyDescent="0.2">
      <c r="D158" s="24" t="s">
        <v>23</v>
      </c>
      <c r="E158" s="25"/>
      <c r="F158" s="25"/>
      <c r="G158" s="25"/>
      <c r="H158" s="26"/>
      <c r="I158" s="24" t="s">
        <v>24</v>
      </c>
      <c r="J158" s="25"/>
      <c r="K158" s="26"/>
      <c r="L158" s="24" t="s">
        <v>25</v>
      </c>
      <c r="M158" s="25"/>
      <c r="N158" s="25"/>
      <c r="O158" s="25"/>
      <c r="P158" s="26"/>
    </row>
    <row r="159" spans="3:16" ht="15.75" customHeight="1" x14ac:dyDescent="0.2">
      <c r="D159" s="16">
        <v>1</v>
      </c>
      <c r="E159" s="16">
        <v>2</v>
      </c>
      <c r="F159" s="16">
        <v>3</v>
      </c>
      <c r="G159" s="16">
        <v>4</v>
      </c>
      <c r="H159" s="16">
        <v>5</v>
      </c>
      <c r="I159" s="16">
        <v>1</v>
      </c>
      <c r="J159" s="16">
        <v>2</v>
      </c>
      <c r="K159" s="16">
        <v>3</v>
      </c>
      <c r="L159" s="16">
        <v>1</v>
      </c>
      <c r="M159" s="16">
        <v>2</v>
      </c>
      <c r="N159" s="16">
        <v>3</v>
      </c>
      <c r="O159" s="16">
        <v>4</v>
      </c>
      <c r="P159" s="16">
        <v>5</v>
      </c>
    </row>
    <row r="160" spans="3:16" ht="15.75" customHeight="1" x14ac:dyDescent="0.2">
      <c r="C160" s="3" t="s">
        <v>4</v>
      </c>
      <c r="D160" s="16">
        <f>COUNTIFS($C$6:$C$100,"EE",$D$6:$D$100,"1",$E$6:$E$100,"ISTRUZIONE FAMILIARE")</f>
        <v>0</v>
      </c>
      <c r="E160" s="16">
        <f>COUNTIFS($C$6:$C$100,"EE",$D$6:$D$100,"2",$E$6:$E$100,"ISTRUZIONE FAMILIARE")</f>
        <v>0</v>
      </c>
      <c r="F160" s="16">
        <f>COUNTIFS($C$6:$C$100,"EE",$D$6:$D$100,"3",$E$6:$E$100,"ISTRUZIONE FAMILIARE")</f>
        <v>0</v>
      </c>
      <c r="G160" s="16">
        <f>COUNTIFS($C$6:$C$100,"EE",$D$6:$D$100,"4",$E$6:$E$100,"ISTRUZIONE FAMILIARE")</f>
        <v>0</v>
      </c>
      <c r="H160" s="16">
        <f>COUNTIFS($C$6:$C$100,"EE",$D$6:$D$100,"5",$E$6:$E$100,"ISTRUZIONE FAMILIARE")</f>
        <v>0</v>
      </c>
      <c r="I160" s="16">
        <f>COUNTIFS($C$6:$C$100,"MM",$D$6:$D$100,"1",$E$6:$E$100,"ISTRUZIONE FAMILIARE")</f>
        <v>0</v>
      </c>
      <c r="J160" s="16">
        <f>COUNTIFS($C$6:$C$100,"MM",$D$6:$D$100,"2",$E$6:$E$100,"ISTRUZIONE FAMILIARE")</f>
        <v>0</v>
      </c>
      <c r="K160" s="16">
        <f>COUNTIFS($C$6:$C$100,"MM",$D$6:$D$100,"3",$E$6:$E$100,"ISTRUZIONE FAMILIARE")</f>
        <v>0</v>
      </c>
      <c r="L160" s="16">
        <f>COUNTIFS($C$6:$C$100,"SUP",$D$6:$D$100,"1",$E$6:$E$100,"ISTRUZIONE FAMILIARE")</f>
        <v>0</v>
      </c>
      <c r="M160" s="16">
        <f>COUNTIFS($C$6:$C$100,"SUP",$D$6:$D$100,"2",$E$6:$E$100,"ISTRUZIONE FAMILIARE")</f>
        <v>0</v>
      </c>
      <c r="N160" s="16">
        <f>COUNTIFS($C$6:$C$100,"SUP",$D$6:$D$100,"3",$E$6:$E$100,"ISTRUZIONE FAMILIARE")</f>
        <v>0</v>
      </c>
      <c r="O160" s="16">
        <f>COUNTIFS($C$6:$C$100,"SUP",$D$6:$D$100,"4",$E$6:$E$100,"ISTRUZIONE FAMILIARE")</f>
        <v>0</v>
      </c>
      <c r="P160" s="16">
        <f>COUNTIFS($C$6:$C$100,"SUP",$D$6:$D$100,"5",$E$6:$E$100,"ISTRUZIONE FAMILIARE")</f>
        <v>0</v>
      </c>
    </row>
    <row r="161" spans="3:16" ht="15.75" customHeight="1" x14ac:dyDescent="0.2">
      <c r="C161" s="3" t="s">
        <v>5</v>
      </c>
      <c r="D161" s="16">
        <f>COUNTIFS($C$7:$C$100,"EE",$D$7:$D$100,"1",$F$7:$F$100,"ISTRUZIONE FAMILIARE")</f>
        <v>0</v>
      </c>
      <c r="E161" s="16">
        <f>COUNTIFS($C$7:$C$100,"EE",$D$7:$D$100,"2",$F$7:$F$100,"ISTRUZIONE FAMILIARE")</f>
        <v>0</v>
      </c>
      <c r="F161" s="16">
        <f>COUNTIFS($C$7:$C$100,"EE",$D$7:$D$100,"3",$F$7:$F$100,"ISTRUZIONE FAMILIARE")</f>
        <v>0</v>
      </c>
      <c r="G161" s="16">
        <f>COUNTIFS($C$7:$C$100,"EE",$D$7:$D$100,"4",$F$7:$F$100,"ISTRUZIONE FAMILIARE")</f>
        <v>0</v>
      </c>
      <c r="H161" s="16">
        <f>COUNTIFS($C$7:$C$100,"EE",$D$7:$D$100,"5",$F$7:$F$100,"ISTRUZIONE FAMILIARE")</f>
        <v>0</v>
      </c>
      <c r="I161" s="16">
        <f>COUNTIFS($C$7:$C$100,"MM",$D$7:$D$100,"1",$F$7:$F$100,"ISTRUZIONE FAMILIARE")</f>
        <v>0</v>
      </c>
      <c r="J161" s="16">
        <f>COUNTIFS($C$7:$C$100,"MM",$D$7:$D$100,"2",$F$7:$F$100,"ISTRUZIONE FAMILIARE")</f>
        <v>0</v>
      </c>
      <c r="K161" s="16">
        <f>COUNTIFS($C$7:$C$100,"MM",$D$7:$D$100,"3",$F$7:$F$100,"ISTRUZIONE FAMILIARE")</f>
        <v>0</v>
      </c>
      <c r="L161" s="16">
        <f>COUNTIFS($C$7:$C$100,"SUP",$D$7:$D$100,"1",$F$7:$F$100,"ISTRUZIONE FAMILIARE")</f>
        <v>0</v>
      </c>
      <c r="M161" s="16">
        <f>COUNTIFS($C$7:$C$100,"SUP",$D$7:$D$100,"2",$F$7:$F$100,"ISTRUZIONE FAMILIARE")</f>
        <v>0</v>
      </c>
      <c r="N161" s="16">
        <f>COUNTIFS($C$7:$C$100,"SUP",$D$7:$D$100,"3",$F$7:$F$100,"ISTRUZIONE FAMILIARE")</f>
        <v>0</v>
      </c>
      <c r="O161" s="16">
        <f>COUNTIFS($C$7:$C$100,"SUP",$D$7:$D$100,"4",$F$7:$F$100,"ISTRUZIONE FAMILIARE")</f>
        <v>0</v>
      </c>
      <c r="P161" s="16">
        <f>COUNTIFS($C$7:$C$100,"SUP",$D$7:$D$100,"5",$F$7:$F$100,"ISTRUZIONE FAMILIARE")</f>
        <v>0</v>
      </c>
    </row>
    <row r="162" spans="3:16" ht="15.75" customHeight="1" x14ac:dyDescent="0.2">
      <c r="C162" s="3" t="s">
        <v>6</v>
      </c>
      <c r="D162" s="16">
        <f>COUNTIFS($C$7:$C$100,"EE",$D$7:$D$100,"1",$G$7:$G$100,"ISTRUZIONE FAMILIARE")</f>
        <v>0</v>
      </c>
      <c r="E162" s="16">
        <f>COUNTIFS($C$7:$C$100,"EE",$D$7:$D$100,"2",$G$7:$G$100,"ISTRUZIONE FAMILIARE")</f>
        <v>0</v>
      </c>
      <c r="F162" s="16">
        <f>COUNTIFS($C$7:$C$100,"EE",$D$7:$D$100,"3",$G$7:$G$100,"ISTRUZIONE FAMILIARE")</f>
        <v>0</v>
      </c>
      <c r="G162" s="16">
        <f>COUNTIFS($C$7:$C$100,"EE",$D$7:$D$100,"4",$G$7:$G$100,"ISTRUZIONE FAMILIARE")</f>
        <v>0</v>
      </c>
      <c r="H162" s="16">
        <f>COUNTIFS($C$7:$C$100,"EE",$D$7:$D$100,"5",$G$7:$G$100,"ISTRUZIONE FAMILIARE")</f>
        <v>0</v>
      </c>
      <c r="I162" s="16">
        <f>COUNTIFS($C$7:$C$100,"MM",$D$7:$D$100,"1",$G$7:$G$100,"ISTRUZIONE FAMILIARE")</f>
        <v>0</v>
      </c>
      <c r="J162" s="16">
        <f>COUNTIFS($C$7:$C$100,"MM",$D$7:$D$100,"2",$G$7:$G$100,"ISTRUZIONE FAMILIARE")</f>
        <v>0</v>
      </c>
      <c r="K162" s="16">
        <f>COUNTIFS($C$7:$C$100,"MM",$D$7:$D$100,"3",$G$7:$G$100,"ISTRUZIONE FAMILIARE")</f>
        <v>0</v>
      </c>
      <c r="L162" s="16">
        <f>COUNTIFS($C$7:$C$100,"SUP",$D$7:$D$100,"1",$G$7:$G$100,"ISTRUZIONE FAMILIARE")</f>
        <v>0</v>
      </c>
      <c r="M162" s="16">
        <f>COUNTIFS($C$7:$C$100,"SUP",$D$7:$D$100,"2",$G$7:$G$100,"ISTRUZIONE FAMILIARE")</f>
        <v>0</v>
      </c>
      <c r="N162" s="16">
        <f>COUNTIFS($C$7:$C$100,"SUP",$D$7:$D$100,"3",$G$7:$G$100,"ISTRUZIONE FAMILIARE")</f>
        <v>0</v>
      </c>
      <c r="O162" s="16">
        <f>COUNTIFS($C$7:$C$100,"SUP",$D$7:$D$100,"4",$G$7:$G$100,"ISTRUZIONE FAMILIARE")</f>
        <v>0</v>
      </c>
      <c r="P162" s="16">
        <f>COUNTIFS($C$7:$C$100,"SUP",$D$7:$D$100,"5",$G$7:$G$100,"ISTRUZIONE FAMILIARE")</f>
        <v>0</v>
      </c>
    </row>
    <row r="163" spans="3:16" ht="15.75" customHeight="1" x14ac:dyDescent="0.2">
      <c r="C163" s="3" t="s">
        <v>7</v>
      </c>
      <c r="D163" s="16">
        <f>COUNTIFS($C$7:$C$100,"EE",$D$7:$D$100,"1",$H$7:$H$100,"ISTRUZIONE FAMILIARE")</f>
        <v>0</v>
      </c>
      <c r="E163" s="16">
        <f>COUNTIFS($C$7:$C$100,"EE",$D$7:$D$100,"2",$H$7:$H$100,"ISTRUZIONE FAMILIARE")</f>
        <v>0</v>
      </c>
      <c r="F163" s="16">
        <f>COUNTIFS($C$7:$C$100,"EE",$D$7:$D$100,"3",$H$7:$H$100,"ISTRUZIONE FAMILIARE")</f>
        <v>0</v>
      </c>
      <c r="G163" s="16">
        <f>COUNTIFS($C$7:$C$100,"EE",$D$7:$D$100,"4",$H$7:$H$100,"ISTRUZIONE FAMILIARE")</f>
        <v>0</v>
      </c>
      <c r="H163" s="16">
        <f>COUNTIFS($C$7:$C$100,"EE",$D$7:$D$100,"5",$H$7:$H$100,"ISTRUZIONE FAMILIARE")</f>
        <v>0</v>
      </c>
      <c r="I163" s="16">
        <f>COUNTIFS($C$7:$C$100,"MM",$D$7:$D$100,"1",$H$7:$H$100,"ISTRUZIONE FAMILIARE")</f>
        <v>0</v>
      </c>
      <c r="J163" s="16">
        <f>COUNTIFS($C$7:$C$100,"MM",$D$7:$D$100,"2",$H$7:$H$100,"ISTRUZIONE FAMILIARE")</f>
        <v>0</v>
      </c>
      <c r="K163" s="16">
        <f>COUNTIFS($C$7:$C$100,"MM",$D$7:$D$100,"3",$H$7:$H$100,"ISTRUZIONE FAMILIARE")</f>
        <v>0</v>
      </c>
      <c r="L163" s="16">
        <f>COUNTIFS($C$7:$C$100,"SUP",$D$7:$D$100,"1",$H$7:$H$100,"ISTRUZIONE FAMILIARE")</f>
        <v>0</v>
      </c>
      <c r="M163" s="16">
        <f>COUNTIFS($C$7:$C$100,"SUP",$D$7:$D$100,"2",$H$7:$H$100,"ISTRUZIONE FAMILIARE")</f>
        <v>0</v>
      </c>
      <c r="N163" s="16">
        <f>COUNTIFS($C$7:$C$100,"SUP",$D$7:$D$100,"3",$H$7:$H$100,"ISTRUZIONE FAMILIARE")</f>
        <v>0</v>
      </c>
      <c r="O163" s="16">
        <f>COUNTIFS($C$7:$C$100,"SUP",$D$7:$D$100,"4",$H$7:$H$100,"ISTRUZIONE FAMILIARE")</f>
        <v>0</v>
      </c>
      <c r="P163" s="16">
        <f>COUNTIFS($C$7:$C$100,"SUP",$D$7:$D$100,"5",$H$7:$H$100,"ISTRUZIONE FAMILIARE")</f>
        <v>0</v>
      </c>
    </row>
    <row r="164" spans="3:16" ht="15.75" customHeight="1" x14ac:dyDescent="0.2">
      <c r="C164" s="3" t="s">
        <v>8</v>
      </c>
      <c r="D164" s="16">
        <f>COUNTIFS($C$7:$C$100,"EE",$D$7:$D$100,"1",$I$7:$I$100,"ISTRUZIONE FAMILIARE")</f>
        <v>0</v>
      </c>
      <c r="E164" s="16">
        <f>COUNTIFS($C$7:$C$100,"EE",$D$7:$D$100,"2",$I$7:$I$100,"ISTRUZIONE FAMILIARE")</f>
        <v>0</v>
      </c>
      <c r="F164" s="16">
        <f>COUNTIFS($C$7:$C$100,"EE",$D$7:$D$100,"3",$I$7:$I$100,"ISTRUZIONE FAMILIARE")</f>
        <v>0</v>
      </c>
      <c r="G164" s="16">
        <f>COUNTIFS($C$7:$C$100,"EE",$D$7:$D$100,"4",$I$7:$I$100,"ISTRUZIONE FAMILIARE")</f>
        <v>0</v>
      </c>
      <c r="H164" s="16">
        <f>COUNTIFS($C$7:$C$100,"EE",$D$7:$D$100,"5",$I$7:$I$100,"ISTRUZIONE FAMILIARE")</f>
        <v>0</v>
      </c>
      <c r="I164" s="16">
        <f>COUNTIFS($C$7:$C$100,"MM",$D$7:$D$100,"1",$I$7:$I$100,"ISTRUZIONE FAMILIARE")</f>
        <v>0</v>
      </c>
      <c r="J164" s="16">
        <f>COUNTIFS($C$7:$C$100,"MM",$D$7:$D$100,"2",$I$7:$I$100,"ISTRUZIONE FAMILIARE")</f>
        <v>0</v>
      </c>
      <c r="K164" s="16">
        <f>COUNTIFS($C$7:$C$100,"MM",$D$7:$D$100,"3",$I$7:$I$100,"ISTRUZIONE FAMILIARE")</f>
        <v>0</v>
      </c>
      <c r="L164" s="16">
        <f>COUNTIFS($C$7:$C$100,"SUP",$D$7:$D$100,"1",$I$7:$I$100,"ISTRUZIONE FAMILIARE")</f>
        <v>0</v>
      </c>
      <c r="M164" s="16">
        <f>COUNTIFS($C$7:$C$100,"SUP",$D$7:$D$100,"2",$I$7:$I$100,"ISTRUZIONE FAMILIARE")</f>
        <v>0</v>
      </c>
      <c r="N164" s="16">
        <f>COUNTIFS($C$7:$C$100,"SUP",$D$7:$D$100,"3",$I$7:$I$100,"ISTRUZIONE FAMILIARE")</f>
        <v>0</v>
      </c>
      <c r="O164" s="16">
        <f>COUNTIFS($C$7:$C$100,"SUP",$D$7:$D$100,"4",$I$7:$I$100,"ISTRUZIONE FAMILIARE")</f>
        <v>0</v>
      </c>
      <c r="P164" s="16">
        <f>COUNTIFS($C$7:$C$100,"SUP",$D$7:$D$100,"5",$I$7:$I$100,"ISTRUZIONE FAMILIARE")</f>
        <v>0</v>
      </c>
    </row>
    <row r="165" spans="3:16" ht="15.75" customHeight="1" x14ac:dyDescent="0.2">
      <c r="C165" s="3" t="s">
        <v>9</v>
      </c>
      <c r="D165" s="16">
        <f>COUNTIFS($C$7:$C$100,"EE",$D$7:$D$100,"1",$J$7:$J$100,"ISTRUZIONE FAMILIARE")</f>
        <v>0</v>
      </c>
      <c r="E165" s="16">
        <f>COUNTIFS($C$7:$C$100,"EE",$D$7:$D$100,"2",$J$7:$J$100,"ISTRUZIONE FAMILIARE")</f>
        <v>0</v>
      </c>
      <c r="F165" s="16">
        <f>COUNTIFS($C$7:$C$100,"EE",$D$7:$D$100,"3",$J$7:$J$100,"ISTRUZIONE FAMILIARE")</f>
        <v>0</v>
      </c>
      <c r="G165" s="16">
        <f>COUNTIFS($C$7:$C$100,"EE",$D$7:$D$100,"4",$J$7:$J$100,"ISTRUZIONE FAMILIARE")</f>
        <v>0</v>
      </c>
      <c r="H165" s="16">
        <f>COUNTIFS($C$7:$C$100,"EE",$D$7:$D$100,"5",$J$7:$J$100,"ISTRUZIONE FAMILIARE")</f>
        <v>0</v>
      </c>
      <c r="I165" s="16">
        <f>COUNTIFS($C$7:$C$100,"MM",$D$7:$D$100,"1",$J$7:$J$100,"ISTRUZIONE FAMILIARE")</f>
        <v>0</v>
      </c>
      <c r="J165" s="16">
        <f>COUNTIFS($C$7:$C$100,"MM",$D$7:$D$100,"2",$J$7:$J$100,"ISTRUZIONE FAMILIARE")</f>
        <v>0</v>
      </c>
      <c r="K165" s="16">
        <f>COUNTIFS($C$7:$C$100,"MM",$D$7:$D$100,"3",$J$7:$J$100,"ISTRUZIONE FAMILIARE")</f>
        <v>0</v>
      </c>
      <c r="L165" s="16">
        <f>COUNTIFS($C$7:$C$100,"SUP",$D$7:$D$100,"1",$J$7:$J$100,"ISTRUZIONE FAMILIARE")</f>
        <v>0</v>
      </c>
      <c r="M165" s="16">
        <f>COUNTIFS($C$7:$C$100,"SUP",$D$7:$D$100,"2",$J$7:$J$100,"ISTRUZIONE FAMILIARE")</f>
        <v>0</v>
      </c>
      <c r="N165" s="16">
        <f>COUNTIFS($C$7:$C$100,"SUP",$D$7:$D$100,"3",$J$7:$J$100,"ISTRUZIONE FAMILIARE")</f>
        <v>0</v>
      </c>
      <c r="O165" s="16">
        <f>COUNTIFS($C$7:$C$100,"SUP",$D$7:$D$100,"4",$J$7:$J$100,"ISTRUZIONE FAMILIARE")</f>
        <v>0</v>
      </c>
      <c r="P165" s="16">
        <f>COUNTIFS($C$7:$C$100,"SUP",$D$7:$D$100,"5",$J$7:$J$100,"ISTRUZIONE FAMILIARE")</f>
        <v>0</v>
      </c>
    </row>
    <row r="166" spans="3:16" ht="15.75" customHeight="1" x14ac:dyDescent="0.2">
      <c r="C166" s="3" t="s">
        <v>10</v>
      </c>
      <c r="D166" s="16">
        <f>COUNTIFS($C$7:$C$100,"EE",$D$7:$D$100,"1",$K$7:$K$100,"ISTRUZIONE FAMILIARE")</f>
        <v>0</v>
      </c>
      <c r="E166" s="16">
        <f>COUNTIFS($C$7:$C$100,"EE",$D$7:$D$100,"2",$K$7:$K$100,"ISTRUZIONE FAMILIARE")</f>
        <v>0</v>
      </c>
      <c r="F166" s="16">
        <f>COUNTIFS($C$7:$C$100,"EE",$D$7:$D$100,"3",$K$7:$K$100,"ISTRUZIONE FAMILIARE")</f>
        <v>0</v>
      </c>
      <c r="G166" s="16">
        <f>COUNTIFS($C$7:$C$100,"EE",$D$7:$D$100,"4",$K$7:$K$100,"ISTRUZIONE FAMILIARE")</f>
        <v>0</v>
      </c>
      <c r="H166" s="16">
        <f>COUNTIFS($C$7:$C$100,"EE",$D$7:$D$100,"5",$K$7:$K$100,"ISTRUZIONE FAMILIARE")</f>
        <v>0</v>
      </c>
      <c r="I166" s="16">
        <f>COUNTIFS($C$7:$C$100,"MM",$D$7:$D$100,"1",$K$7:$K$100,"ISTRUZIONE FAMILIARE")</f>
        <v>0</v>
      </c>
      <c r="J166" s="16">
        <f>COUNTIFS($C$7:$C$100,"MM",$D$7:$D$100,"2",$K$7:$K$100,"ISTRUZIONE FAMILIARE")</f>
        <v>0</v>
      </c>
      <c r="K166" s="16">
        <f>COUNTIFS($C$7:$C$100,"MM",$D$7:$D$100,"3",$K$7:$K$100,"ISTRUZIONE FAMILIARE")</f>
        <v>0</v>
      </c>
      <c r="L166" s="16">
        <f>COUNTIFS($C$7:$C$100,"SUP",$D$7:$D$100,"1",$K$7:$K$100,"ISTRUZIONE FAMILIARE")</f>
        <v>0</v>
      </c>
      <c r="M166" s="16">
        <f>COUNTIFS($C$7:$C$100,"SUP",$D$7:$D$100,"2",$K$7:$K$100,"ISTRUZIONE FAMILIARE")</f>
        <v>0</v>
      </c>
      <c r="N166" s="16">
        <f>COUNTIFS($C$7:$C$100,"SUP",$D$7:$D$100,"3",$K$7:$K$100,"ISTRUZIONE FAMILIARE")</f>
        <v>0</v>
      </c>
      <c r="O166" s="16">
        <f>COUNTIFS($C$7:$C$100,"SUP",$D$7:$D$100,"4",$K$7:$K$100,"ISTRUZIONE FAMILIARE")</f>
        <v>0</v>
      </c>
      <c r="P166" s="16">
        <f>COUNTIFS($C$7:$C$100,"SUP",$D$7:$D$100,"5",$K$7:$K$100,"ISTRUZIONE FAMILIARE")</f>
        <v>0</v>
      </c>
    </row>
    <row r="167" spans="3:16" ht="15.75" customHeight="1" x14ac:dyDescent="0.2">
      <c r="C167" s="3" t="s">
        <v>11</v>
      </c>
      <c r="D167" s="16">
        <f>COUNTIFS($C$7:$C$100,"EE",$D$7:$D$100,"1",$L$7:$L$100,"ISTRUZIONE FAMILIARE")</f>
        <v>0</v>
      </c>
      <c r="E167" s="16">
        <f>COUNTIFS($C$7:$C$100,"EE",$D$7:$D$100,"2",$L$7:$L$100,"ISTRUZIONE FAMILIARE")</f>
        <v>0</v>
      </c>
      <c r="F167" s="16">
        <f>COUNTIFS($C$7:$C$100,"EE",$D$7:$D$100,"3",$L$7:$L$100,"ISTRUZIONE FAMILIARE")</f>
        <v>0</v>
      </c>
      <c r="G167" s="16">
        <f>COUNTIFS($C$7:$C$100,"EE",$D$7:$D$100,"4",$L$7:$L$100,"ISTRUZIONE FAMILIARE")</f>
        <v>0</v>
      </c>
      <c r="H167" s="16">
        <f>COUNTIFS($C$7:$C$100,"EE",$D$7:$D$100,"5",$L$7:$L$100,"ISTRUZIONE FAMILIARE")</f>
        <v>0</v>
      </c>
      <c r="I167" s="16">
        <f>COUNTIFS($C$7:$C$100,"MM",$D$7:$D$100,"1",$L$7:$L$100,"ISTRUZIONE FAMILIARE")</f>
        <v>0</v>
      </c>
      <c r="J167" s="16">
        <f>COUNTIFS($C$7:$C$100,"MM",$D$7:$D$100,"2",$L$7:$L$100,"ISTRUZIONE FAMILIARE")</f>
        <v>0</v>
      </c>
      <c r="K167" s="16">
        <f>COUNTIFS($C$7:$C$100,"MM",$D$7:$D$100,"3",$L$7:$L$100,"ISTRUZIONE FAMILIARE")</f>
        <v>0</v>
      </c>
      <c r="L167" s="16">
        <f>COUNTIFS($C$7:$C$100,"SUP",$D$7:$D$100,"1",$L$7:$L$100,"ISTRUZIONE FAMILIARE")</f>
        <v>0</v>
      </c>
      <c r="M167" s="16">
        <f>COUNTIFS($C$7:$C$100,"SUP",$D$7:$D$100,"2",$L$7:$L$100,"ISTRUZIONE FAMILIARE")</f>
        <v>0</v>
      </c>
      <c r="N167" s="16">
        <f>COUNTIFS($C$7:$C$100,"SUP",$D$7:$D$100,"3",$L$7:$L$100,"ISTRUZIONE FAMILIARE")</f>
        <v>0</v>
      </c>
      <c r="O167" s="16">
        <f>COUNTIFS($C$7:$C$100,"SUP",$D$7:$D$100,"4",$L$7:$L$100,"ISTRUZIONE FAMILIARE")</f>
        <v>0</v>
      </c>
      <c r="P167" s="16">
        <f>COUNTIFS($C$7:$C$100,"SUP",$D$7:$D$100,"5",$L$7:$L$100,"ISTRUZIONE FAMILIARE")</f>
        <v>0</v>
      </c>
    </row>
    <row r="168" spans="3:16" ht="15.75" customHeight="1" x14ac:dyDescent="0.2">
      <c r="C168" s="3" t="s">
        <v>12</v>
      </c>
      <c r="D168" s="16">
        <f>COUNTIFS($C$7:$C$100,"EE",$D$7:$D$100,"1",$M$7:$M$100,"ISTRUZIONE FAMILIARE")</f>
        <v>0</v>
      </c>
      <c r="E168" s="16">
        <f>COUNTIFS($C$7:$C$100,"EE",$D$7:$D$100,"2",$M$7:$M$100,"ISTRUZIONE FAMILIARE")</f>
        <v>0</v>
      </c>
      <c r="F168" s="16">
        <f>COUNTIFS($C$7:$C$100,"EE",$D$7:$D$100,"3",$M$7:$M$100,"ISTRUZIONE FAMILIARE")</f>
        <v>0</v>
      </c>
      <c r="G168" s="16">
        <f>COUNTIFS($C$7:$C$100,"EE",$D$7:$D$100,"4",$M$7:$M$100,"ISTRUZIONE FAMILIARE")</f>
        <v>0</v>
      </c>
      <c r="H168" s="16">
        <f>COUNTIFS($C$7:$C$100,"EE",$D$7:$D$100,"5",$M$7:$M$100,"ISTRUZIONE FAMILIARE")</f>
        <v>0</v>
      </c>
      <c r="I168" s="16">
        <f>COUNTIFS($C$7:$C$100,"MM",$D$7:$D$100,"1",$M$7:$M$100,"ISTRUZIONE FAMILIARE")</f>
        <v>0</v>
      </c>
      <c r="J168" s="16">
        <f>COUNTIFS($C$7:$C$100,"MM",$D$7:$D$100,"2",$M$7:$M$100,"ISTRUZIONE FAMILIARE")</f>
        <v>0</v>
      </c>
      <c r="K168" s="16">
        <f>COUNTIFS($C$7:$C$100,"MM",$D$7:$D$100,"3",$M$7:$M$100,"ISTRUZIONE FAMILIARE")</f>
        <v>0</v>
      </c>
      <c r="L168" s="16">
        <f>COUNTIFS($C$7:$C$100,"SUP",$D$7:$D$100,"1",$M$7:$M$100,"ISTRUZIONE FAMILIARE")</f>
        <v>0</v>
      </c>
      <c r="M168" s="16">
        <f>COUNTIFS($C$7:$C$100,"SUP",$D$7:$D$100,"2",$M$7:$M$100,"ISTRUZIONE FAMILIARE")</f>
        <v>0</v>
      </c>
      <c r="N168" s="16">
        <f>COUNTIFS($C$7:$C$100,"SUP",$D$7:$D$100,"3",$M$7:$M$100,"ISTRUZIONE FAMILIARE")</f>
        <v>0</v>
      </c>
      <c r="O168" s="16">
        <f>COUNTIFS($C$7:$C$100,"SUP",$D$7:$D$100,"4",$M$7:$M$100,"ISTRUZIONE FAMILIARE")</f>
        <v>0</v>
      </c>
      <c r="P168" s="16">
        <f>COUNTIFS($C$7:$C$100,"SUP",$D$7:$D$100,"5",$M$7:$M$100,"ISTRUZIONE FAMILIARE")</f>
        <v>0</v>
      </c>
    </row>
    <row r="169" spans="3:16" ht="15.75" customHeight="1" x14ac:dyDescent="0.2"/>
    <row r="170" spans="3:16" ht="15.75" customHeight="1" x14ac:dyDescent="0.2"/>
    <row r="171" spans="3:16" ht="15.75" customHeight="1" x14ac:dyDescent="0.2">
      <c r="D171" s="24" t="s">
        <v>29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6"/>
    </row>
    <row r="172" spans="3:16" ht="15.75" customHeight="1" x14ac:dyDescent="0.2">
      <c r="D172" s="24" t="s">
        <v>23</v>
      </c>
      <c r="E172" s="25"/>
      <c r="F172" s="25"/>
      <c r="G172" s="25"/>
      <c r="H172" s="26"/>
      <c r="I172" s="24" t="s">
        <v>24</v>
      </c>
      <c r="J172" s="25"/>
      <c r="K172" s="26"/>
      <c r="L172" s="24" t="s">
        <v>25</v>
      </c>
      <c r="M172" s="25"/>
      <c r="N172" s="25"/>
      <c r="O172" s="25"/>
      <c r="P172" s="26"/>
    </row>
    <row r="173" spans="3:16" ht="15.75" customHeight="1" x14ac:dyDescent="0.2">
      <c r="D173" s="16">
        <v>1</v>
      </c>
      <c r="E173" s="16">
        <v>2</v>
      </c>
      <c r="F173" s="16">
        <v>3</v>
      </c>
      <c r="G173" s="16">
        <v>4</v>
      </c>
      <c r="H173" s="16">
        <v>5</v>
      </c>
      <c r="I173" s="16">
        <v>1</v>
      </c>
      <c r="J173" s="16">
        <v>2</v>
      </c>
      <c r="K173" s="16">
        <v>3</v>
      </c>
      <c r="L173" s="16">
        <v>1</v>
      </c>
      <c r="M173" s="16">
        <v>2</v>
      </c>
      <c r="N173" s="16">
        <v>3</v>
      </c>
      <c r="O173" s="16">
        <v>4</v>
      </c>
      <c r="P173" s="16">
        <v>5</v>
      </c>
    </row>
    <row r="174" spans="3:16" ht="15.75" customHeight="1" x14ac:dyDescent="0.2">
      <c r="C174" s="3" t="s">
        <v>4</v>
      </c>
      <c r="D174" s="16">
        <f>COUNTIFS($C$6:$C$100,"EE",$D$6:$D$100,"1",$E$6:$E$100,"DISPERSIONE DIGITALE")</f>
        <v>0</v>
      </c>
      <c r="E174" s="16">
        <f>COUNTIFS($C$6:$C$100,"EE",$D$6:$D$100,"2",$E$6:$E$100,"DISPERSIONE DIGITALE")</f>
        <v>0</v>
      </c>
      <c r="F174" s="16">
        <f>COUNTIFS($C$6:$C$100,"EE",$D$6:$D$100,"3",$E$6:$E$100,"DISPERSIONE DIGITALE")</f>
        <v>0</v>
      </c>
      <c r="G174" s="16">
        <f>COUNTIFS($C$6:$C$100,"EE",$D$6:$D$100,"4",$E$6:$E$100,"DISPERSIONE DIGITALE")</f>
        <v>0</v>
      </c>
      <c r="H174" s="16">
        <f>COUNTIFS($C$6:$C$100,"EE",$D$6:$D$100,"5",$E$6:$E$100,"DISPERSIONE DIGITALE")</f>
        <v>0</v>
      </c>
      <c r="I174" s="16">
        <f>COUNTIFS($C$6:$C$100,"MM",$D$6:$D$100,"1",$E$6:$E$100,"DISPERSIONE DIGITALE")</f>
        <v>0</v>
      </c>
      <c r="J174" s="16">
        <f>COUNTIFS($C$6:$C$100,"MM",$D$6:$D$100,"2",$E$6:$E$100,"DISPERSIONE DIGITALE")</f>
        <v>0</v>
      </c>
      <c r="K174" s="16">
        <f>COUNTIFS($C$6:$C$100,"MM",$D$6:$D$100,"3",$E$6:$E$100,"DISPERSIONE DIGITALE")</f>
        <v>0</v>
      </c>
      <c r="L174" s="16">
        <f>COUNTIFS($C$6:$C$100,"SUP",$D$6:$D$100,"1",$E$6:$E$100,"DISPERSIONE DIGITALE")</f>
        <v>0</v>
      </c>
      <c r="M174" s="16">
        <f>COUNTIFS($C$6:$C$100,"SUP",$D$6:$D$100,"2",$E$6:$E$100,"DISPERSIONE DIGITALE")</f>
        <v>0</v>
      </c>
      <c r="N174" s="16">
        <f>COUNTIFS($C$6:$C$100,"SUP",$D$6:$D$100,"3",$E$6:$E$100,"DISPERSIONE DIGITALE")</f>
        <v>0</v>
      </c>
      <c r="O174" s="16">
        <f>COUNTIFS($C$6:$C$100,"SUP",$D$6:$D$100,"4",$E$6:$E$100,"DISPERSIONE DIGITALE")</f>
        <v>0</v>
      </c>
      <c r="P174" s="16">
        <f>COUNTIFS($C$6:$C$100,"SUP",$D$6:$D$100,"5",$E$6:$E$100,"DISPERSIONE DIGITALE")</f>
        <v>0</v>
      </c>
    </row>
    <row r="175" spans="3:16" ht="15.75" customHeight="1" x14ac:dyDescent="0.2">
      <c r="C175" s="3" t="s">
        <v>5</v>
      </c>
      <c r="D175" s="16">
        <f>COUNTIFS($C$7:$C$100,"EE",$D$7:$D$100,"1",$F$7:$F$100,"DISPERSIONE DIGITALE")</f>
        <v>0</v>
      </c>
      <c r="E175" s="16">
        <f>COUNTIFS($C$7:$C$100,"EE",$D$7:$D$100,"2",$F$7:$F$100,"DISPERSIONE DIGITALE")</f>
        <v>0</v>
      </c>
      <c r="F175" s="16">
        <f>COUNTIFS($C$7:$C$100,"EE",$D$7:$D$100,"3",$F$7:$F$100,"DISPERSIONE DIGITALE")</f>
        <v>0</v>
      </c>
      <c r="G175" s="16">
        <f>COUNTIFS($C$7:$C$100,"EE",$D$7:$D$100,"4",$F$7:$F$100,"DISPERSIONE DIGITALE")</f>
        <v>0</v>
      </c>
      <c r="H175" s="16">
        <f>COUNTIFS($C$7:$C$100,"EE",$D$7:$D$100,"5",$F$7:$F$100,"DISPERSIONE DIGITALE")</f>
        <v>0</v>
      </c>
      <c r="I175" s="16">
        <f>COUNTIFS($C$7:$C$100,"MM",$D$7:$D$100,"1",$F$7:$F$100,"DISPERSIONE DIGITALE")</f>
        <v>0</v>
      </c>
      <c r="J175" s="16">
        <f>COUNTIFS($C$7:$C$100,"MM",$D$7:$D$100,"2",$F$7:$F$100,"DISPERSIONE DIGITALE")</f>
        <v>0</v>
      </c>
      <c r="K175" s="16">
        <f>COUNTIFS($C$7:$C$100,"MM",$D$7:$D$100,"3",$F$7:$F$100,"DISPERSIONE DIGITALE")</f>
        <v>0</v>
      </c>
      <c r="L175" s="16">
        <f>COUNTIFS($C$7:$C$100,"SUP",$D$7:$D$100,"1",$F$7:$F$100,"DISPERSIONE DIGITALE")</f>
        <v>0</v>
      </c>
      <c r="M175" s="16">
        <f>COUNTIFS($C$7:$C$100,"SUP",$D$7:$D$100,"2",$F$7:$F$100,"DISPERSIONE DIGITALE")</f>
        <v>0</v>
      </c>
      <c r="N175" s="16">
        <f>COUNTIFS($C$7:$C$100,"SUP",$D$7:$D$100,"3",$F$7:$F$100,"DISPERSIONE DIGITALE")</f>
        <v>0</v>
      </c>
      <c r="O175" s="16">
        <f>COUNTIFS($C$7:$C$100,"SUP",$D$7:$D$100,"4",$F$7:$F$100,"DISPERSIONE DIGITALE")</f>
        <v>0</v>
      </c>
      <c r="P175" s="16">
        <f>COUNTIFS($C$7:$C$100,"SUP",$D$7:$D$100,"5",$F$7:$F$100,"DISPERSIONE DIGITALE")</f>
        <v>0</v>
      </c>
    </row>
    <row r="176" spans="3:16" ht="15.75" customHeight="1" x14ac:dyDescent="0.2">
      <c r="C176" s="3" t="s">
        <v>6</v>
      </c>
      <c r="D176" s="16">
        <f>COUNTIFS($C$7:$C$100,"EE",$D$7:$D$100,"1",$G$7:$G$100,"DISPERSIONE DIGITALE")</f>
        <v>0</v>
      </c>
      <c r="E176" s="16">
        <f>COUNTIFS($C$7:$C$100,"EE",$D$7:$D$100,"2",$G$7:$G$100,"DISPERSIONE DIGITALE")</f>
        <v>0</v>
      </c>
      <c r="F176" s="16">
        <f>COUNTIFS($C$7:$C$100,"EE",$D$7:$D$100,"3",$G$7:$G$100,"DISPERSIONE DIGITALE")</f>
        <v>0</v>
      </c>
      <c r="G176" s="16">
        <f>COUNTIFS($C$7:$C$100,"EE",$D$7:$D$100,"4",$G$7:$G$100,"DISPERSIONE DIGITALE")</f>
        <v>0</v>
      </c>
      <c r="H176" s="16">
        <f>COUNTIFS($C$7:$C$100,"EE",$D$7:$D$100,"5",$G$7:$G$100,"DISPERSIONE DIGITALE")</f>
        <v>0</v>
      </c>
      <c r="I176" s="16">
        <f>COUNTIFS($C$7:$C$100,"MM",$D$7:$D$100,"1",$G$7:$G$100,"DISPERSIONE DIGITALE")</f>
        <v>0</v>
      </c>
      <c r="J176" s="16">
        <f>COUNTIFS($C$7:$C$100,"MM",$D$7:$D$100,"2",$G$7:$G$100,"DISPERSIONE DIGITALE")</f>
        <v>0</v>
      </c>
      <c r="K176" s="16">
        <f>COUNTIFS($C$7:$C$100,"MM",$D$7:$D$100,"3",$G$7:$G$100,"DISPERSIONE DIGITALE")</f>
        <v>0</v>
      </c>
      <c r="L176" s="16">
        <f>COUNTIFS($C$7:$C$100,"SUP",$D$7:$D$100,"1",$G$7:$G$100,"DISPERSIONE DIGITALE")</f>
        <v>0</v>
      </c>
      <c r="M176" s="16">
        <f>COUNTIFS($C$7:$C$100,"SUP",$D$7:$D$100,"2",$G$7:$G$100,"DISPERSIONE DIGITALE")</f>
        <v>0</v>
      </c>
      <c r="N176" s="16">
        <f>COUNTIFS($C$7:$C$100,"SUP",$D$7:$D$100,"3",$G$7:$G$100,"DISPERSIONE DIGITALE")</f>
        <v>0</v>
      </c>
      <c r="O176" s="16">
        <f>COUNTIFS($C$7:$C$100,"SUP",$D$7:$D$100,"4",$G$7:$G$100,"DISPERSIONE DIGITALE")</f>
        <v>0</v>
      </c>
      <c r="P176" s="16">
        <f>COUNTIFS($C$7:$C$100,"SUP",$D$7:$D$100,"5",$G$7:$G$100,"DISPERSIONE DIGITALE")</f>
        <v>0</v>
      </c>
    </row>
    <row r="177" spans="3:16" ht="15.75" customHeight="1" x14ac:dyDescent="0.2">
      <c r="C177" s="3" t="s">
        <v>7</v>
      </c>
      <c r="D177" s="16">
        <f>COUNTIFS($C$7:$C$100,"EE",$D$7:$D$100,"1",$H$7:$H$100,"DISPERSIONE DIGITALE")</f>
        <v>0</v>
      </c>
      <c r="E177" s="16">
        <f>COUNTIFS($C$7:$C$100,"EE",$D$7:$D$100,"2",$H$7:$H$100,"DISPERSIONE DIGITALE")</f>
        <v>0</v>
      </c>
      <c r="F177" s="16">
        <f>COUNTIFS($C$7:$C$100,"EE",$D$7:$D$100,"3",$H$7:$H$100,"DISPERSIONE DIGITALE")</f>
        <v>0</v>
      </c>
      <c r="G177" s="16">
        <f>COUNTIFS($C$7:$C$100,"EE",$D$7:$D$100,"4",$H$7:$H$100,"DISPERSIONE DIGITALE")</f>
        <v>0</v>
      </c>
      <c r="H177" s="16">
        <f>COUNTIFS($C$7:$C$100,"EE",$D$7:$D$100,"5",$H$7:$H$100,"DISPERSIONE DIGITALE")</f>
        <v>0</v>
      </c>
      <c r="I177" s="16">
        <f>COUNTIFS($C$7:$C$100,"MM",$D$7:$D$100,"1",$H$7:$H$100,"DISPERSIONE DIGITALE")</f>
        <v>0</v>
      </c>
      <c r="J177" s="16">
        <f>COUNTIFS($C$7:$C$100,"MM",$D$7:$D$100,"2",$H$7:$H$100,"DISPERSIONE DIGITALE")</f>
        <v>0</v>
      </c>
      <c r="K177" s="16">
        <f>COUNTIFS($C$7:$C$100,"MM",$D$7:$D$100,"3",$H$7:$H$100,"DISPERSIONE DIGITALE")</f>
        <v>0</v>
      </c>
      <c r="L177" s="16">
        <f>COUNTIFS($C$7:$C$100,"SUP",$D$7:$D$100,"1",$H$7:$H$100,"DISPERSIONE DIGITALE")</f>
        <v>0</v>
      </c>
      <c r="M177" s="16">
        <f>COUNTIFS($C$7:$C$100,"SUP",$D$7:$D$100,"2",$H$7:$H$100,"DISPERSIONE DIGITALE")</f>
        <v>0</v>
      </c>
      <c r="N177" s="16">
        <f>COUNTIFS($C$7:$C$100,"SUP",$D$7:$D$100,"3",$H$7:$H$100,"DISPERSIONE DIGITALE")</f>
        <v>0</v>
      </c>
      <c r="O177" s="16">
        <f>COUNTIFS($C$7:$C$100,"SUP",$D$7:$D$100,"4",$H$7:$H$100,"DISPERSIONE DIGITALE")</f>
        <v>0</v>
      </c>
      <c r="P177" s="16">
        <f>COUNTIFS($C$7:$C$100,"SUP",$D$7:$D$100,"5",$H$7:$H$100,"DISPERSIONE DIGITALE")</f>
        <v>0</v>
      </c>
    </row>
    <row r="178" spans="3:16" ht="15.75" customHeight="1" x14ac:dyDescent="0.2">
      <c r="C178" s="3" t="s">
        <v>8</v>
      </c>
      <c r="D178" s="16">
        <f>COUNTIFS($C$7:$C$100,"EE",$D$7:$D$100,"1",$I$7:$I$100,"DISPERSIONE DIGITALE")</f>
        <v>0</v>
      </c>
      <c r="E178" s="16">
        <f>COUNTIFS($C$7:$C$100,"EE",$D$7:$D$100,"2",$I$7:$I$100,"DISPERSIONE DIGITALE")</f>
        <v>0</v>
      </c>
      <c r="F178" s="16">
        <f>COUNTIFS($C$7:$C$100,"EE",$D$7:$D$100,"3",$I$7:$I$100,"DISPERSIONE DIGITALE")</f>
        <v>0</v>
      </c>
      <c r="G178" s="16">
        <f>COUNTIFS($C$7:$C$100,"EE",$D$7:$D$100,"4",$I$7:$I$100,"DISPERSIONE DIGITALE")</f>
        <v>0</v>
      </c>
      <c r="H178" s="16">
        <f>COUNTIFS($C$7:$C$100,"EE",$D$7:$D$100,"5",$I$7:$I$100,"DISPERSIONE DIGITALE")</f>
        <v>0</v>
      </c>
      <c r="I178" s="16">
        <f>COUNTIFS($C$7:$C$100,"MM",$D$7:$D$100,"1",$I$7:$I$100,"DISPERSIONE DIGITALE")</f>
        <v>0</v>
      </c>
      <c r="J178" s="16">
        <f>COUNTIFS($C$7:$C$100,"MM",$D$7:$D$100,"2",$I$7:$I$100,"DISPERSIONE DIGITALE")</f>
        <v>0</v>
      </c>
      <c r="K178" s="16">
        <f>COUNTIFS($C$7:$C$100,"MM",$D$7:$D$100,"3",$I$7:$I$100,"DISPERSIONE DIGITALE")</f>
        <v>0</v>
      </c>
      <c r="L178" s="16">
        <f>COUNTIFS($C$7:$C$100,"SUP",$D$7:$D$100,"1",$I$7:$I$100,"DISPERSIONE DIGITALE")</f>
        <v>0</v>
      </c>
      <c r="M178" s="16">
        <f>COUNTIFS($C$7:$C$100,"SUP",$D$7:$D$100,"2",$I$7:$I$100,"DISPERSIONE DIGITALE")</f>
        <v>0</v>
      </c>
      <c r="N178" s="16">
        <f>COUNTIFS($C$7:$C$100,"SUP",$D$7:$D$100,"3",$I$7:$I$100,"DISPERSIONE DIGITALE")</f>
        <v>0</v>
      </c>
      <c r="O178" s="16">
        <f>COUNTIFS($C$7:$C$100,"SUP",$D$7:$D$100,"4",$I$7:$I$100,"DISPERSIONE DIGITALE")</f>
        <v>0</v>
      </c>
      <c r="P178" s="16">
        <f>COUNTIFS($C$7:$C$100,"SUP",$D$7:$D$100,"5",$I$7:$I$100,"DISPERSIONE DIGITALE")</f>
        <v>0</v>
      </c>
    </row>
    <row r="179" spans="3:16" ht="15.75" customHeight="1" x14ac:dyDescent="0.2">
      <c r="C179" s="3" t="s">
        <v>9</v>
      </c>
      <c r="D179" s="16">
        <f>COUNTIFS($C$7:$C$100,"EE",$D$7:$D$100,"1",$J$7:$J$100,"DISPERSIONE DIGITALE")</f>
        <v>0</v>
      </c>
      <c r="E179" s="16">
        <f>COUNTIFS($C$7:$C$100,"EE",$D$7:$D$100,"2",$J$7:$J$100,"DISPERSIONE DIGITALE")</f>
        <v>0</v>
      </c>
      <c r="F179" s="16">
        <f>COUNTIFS($C$7:$C$100,"EE",$D$7:$D$100,"3",$J$7:$J$100,"DISPERSIONE DIGITALE")</f>
        <v>0</v>
      </c>
      <c r="G179" s="16">
        <f>COUNTIFS($C$7:$C$100,"EE",$D$7:$D$100,"4",$J$7:$J$100,"DISPERSIONE DIGITALE")</f>
        <v>0</v>
      </c>
      <c r="H179" s="16">
        <f>COUNTIFS($C$7:$C$100,"EE",$D$7:$D$100,"5",$J$7:$J$100,"DISPERSIONE DIGITALE")</f>
        <v>0</v>
      </c>
      <c r="I179" s="16">
        <f>COUNTIFS($C$7:$C$100,"MM",$D$7:$D$100,"1",$J$7:$J$100,"DISPERSIONE DIGITALE")</f>
        <v>0</v>
      </c>
      <c r="J179" s="16">
        <f>COUNTIFS($C$7:$C$100,"MM",$D$7:$D$100,"2",$J$7:$J$100,"DISPERSIONE DIGITALE")</f>
        <v>0</v>
      </c>
      <c r="K179" s="16">
        <f>COUNTIFS($C$7:$C$100,"MM",$D$7:$D$100,"3",$J$7:$J$100,"DISPERSIONE DIGITALE")</f>
        <v>0</v>
      </c>
      <c r="L179" s="16">
        <f>COUNTIFS($C$7:$C$100,"SUP",$D$7:$D$100,"1",$J$7:$J$100,"DISPERSIONE DIGITALE")</f>
        <v>0</v>
      </c>
      <c r="M179" s="16">
        <f>COUNTIFS($C$7:$C$100,"SUP",$D$7:$D$100,"2",$J$7:$J$100,"DISPERSIONE DIGITALE")</f>
        <v>0</v>
      </c>
      <c r="N179" s="16">
        <f>COUNTIFS($C$7:$C$100,"SUP",$D$7:$D$100,"3",$J$7:$J$100,"DISPERSIONE DIGITALE")</f>
        <v>0</v>
      </c>
      <c r="O179" s="16">
        <f>COUNTIFS($C$7:$C$100,"SUP",$D$7:$D$100,"4",$J$7:$J$100,"DISPERSIONE DIGITALE")</f>
        <v>0</v>
      </c>
      <c r="P179" s="16">
        <f>COUNTIFS($C$7:$C$100,"SUP",$D$7:$D$100,"5",$J$7:$J$100,"DISPERSIONE DIGITALE")</f>
        <v>0</v>
      </c>
    </row>
    <row r="180" spans="3:16" ht="15.75" customHeight="1" x14ac:dyDescent="0.2">
      <c r="C180" s="3" t="s">
        <v>10</v>
      </c>
      <c r="D180" s="16">
        <f>COUNTIFS($C$7:$C$100,"EE",$D$7:$D$100,"1",$K$7:$K$100,"DISPERSIONE DIGITALE")</f>
        <v>0</v>
      </c>
      <c r="E180" s="16">
        <f>COUNTIFS($C$7:$C$100,"EE",$D$7:$D$100,"2",$K$7:$K$100,"DISPERSIONE DIGITALE")</f>
        <v>0</v>
      </c>
      <c r="F180" s="16">
        <f>COUNTIFS($C$7:$C$100,"EE",$D$7:$D$100,"3",$K$7:$K$100,"DISPERSIONE DIGITALE")</f>
        <v>0</v>
      </c>
      <c r="G180" s="16">
        <f>COUNTIFS($C$7:$C$100,"EE",$D$7:$D$100,"4",$K$7:$K$100,"DISPERSIONE DIGITALE")</f>
        <v>0</v>
      </c>
      <c r="H180" s="16">
        <f>COUNTIFS($C$7:$C$100,"EE",$D$7:$D$100,"5",$K$7:$K$100,"DISPERSIONE DIGITALE")</f>
        <v>0</v>
      </c>
      <c r="I180" s="16">
        <f>COUNTIFS($C$7:$C$100,"MM",$D$7:$D$100,"1",$K$7:$K$100,"DISPERSIONE DIGITALE")</f>
        <v>0</v>
      </c>
      <c r="J180" s="16">
        <f>COUNTIFS($C$7:$C$100,"MM",$D$7:$D$100,"2",$K$7:$K$100,"DISPERSIONE DIGITALE")</f>
        <v>0</v>
      </c>
      <c r="K180" s="16">
        <f>COUNTIFS($C$7:$C$100,"MM",$D$7:$D$100,"3",$K$7:$K$100,"DISPERSIONE DIGITALE")</f>
        <v>0</v>
      </c>
      <c r="L180" s="16">
        <f>COUNTIFS($C$7:$C$100,"SUP",$D$7:$D$100,"1",$K$7:$K$100,"DISPERSIONE DIGITALE")</f>
        <v>0</v>
      </c>
      <c r="M180" s="16">
        <f>COUNTIFS($C$7:$C$100,"SUP",$D$7:$D$100,"2",$K$7:$K$100,"DISPERSIONE DIGITALE")</f>
        <v>0</v>
      </c>
      <c r="N180" s="16">
        <f>COUNTIFS($C$7:$C$100,"SUP",$D$7:$D$100,"3",$K$7:$K$100,"DISPERSIONE DIGITALE")</f>
        <v>0</v>
      </c>
      <c r="O180" s="16">
        <f>COUNTIFS($C$7:$C$100,"SUP",$D$7:$D$100,"4",$K$7:$K$100,"DISPERSIONE DIGITALE")</f>
        <v>0</v>
      </c>
      <c r="P180" s="16">
        <f>COUNTIFS($C$7:$C$100,"SUP",$D$7:$D$100,"5",$K$7:$K$100,"DISPERSIONE DIGITALE")</f>
        <v>0</v>
      </c>
    </row>
    <row r="181" spans="3:16" ht="15.75" customHeight="1" x14ac:dyDescent="0.2">
      <c r="C181" s="3" t="s">
        <v>11</v>
      </c>
      <c r="D181" s="16">
        <f>COUNTIFS($C$7:$C$100,"EE",$D$7:$D$100,"1",$L$7:$L$100,"DISPERSIONE DIGITALE")</f>
        <v>0</v>
      </c>
      <c r="E181" s="16">
        <f>COUNTIFS($C$7:$C$100,"EE",$D$7:$D$100,"2",$L$7:$L$100,"DISPERSIONE DIGITALE")</f>
        <v>0</v>
      </c>
      <c r="F181" s="16">
        <f>COUNTIFS($C$7:$C$100,"EE",$D$7:$D$100,"3",$L$7:$L$100,"DISPERSIONE DIGITALE")</f>
        <v>0</v>
      </c>
      <c r="G181" s="16">
        <f>COUNTIFS($C$7:$C$100,"EE",$D$7:$D$100,"4",$L$7:$L$100,"DISPERSIONE DIGITALE")</f>
        <v>0</v>
      </c>
      <c r="H181" s="16">
        <f>COUNTIFS($C$7:$C$100,"EE",$D$7:$D$100,"5",$L$7:$L$100,"DISPERSIONE DIGITALE")</f>
        <v>0</v>
      </c>
      <c r="I181" s="16">
        <f>COUNTIFS($C$7:$C$100,"MM",$D$7:$D$100,"1",$L$7:$L$100,"DISPERSIONE DIGITALE")</f>
        <v>0</v>
      </c>
      <c r="J181" s="16">
        <f>COUNTIFS($C$7:$C$100,"MM",$D$7:$D$100,"2",$L$7:$L$100,"DISPERSIONE DIGITALE")</f>
        <v>0</v>
      </c>
      <c r="K181" s="16">
        <f>COUNTIFS($C$7:$C$100,"MM",$D$7:$D$100,"3",$L$7:$L$100,"DISPERSIONE DIGITALE")</f>
        <v>0</v>
      </c>
      <c r="L181" s="16">
        <f>COUNTIFS($C$7:$C$100,"SUP",$D$7:$D$100,"1",$L$7:$L$100,"DISPERSIONE DIGITALE")</f>
        <v>0</v>
      </c>
      <c r="M181" s="16">
        <f>COUNTIFS($C$7:$C$100,"SUP",$D$7:$D$100,"2",$L$7:$L$100,"DISPERSIONE DIGITALE")</f>
        <v>0</v>
      </c>
      <c r="N181" s="16">
        <f>COUNTIFS($C$7:$C$100,"SUP",$D$7:$D$100,"3",$L$7:$L$100,"DISPERSIONE DIGITALE")</f>
        <v>0</v>
      </c>
      <c r="O181" s="16">
        <f>COUNTIFS($C$7:$C$100,"SUP",$D$7:$D$100,"4",$L$7:$L$100,"DISPERSIONE DIGITALE")</f>
        <v>0</v>
      </c>
      <c r="P181" s="16">
        <f>COUNTIFS($C$7:$C$100,"SUP",$D$7:$D$100,"5",$L$7:$L$100,"DISPERSIONE DIGITALE")</f>
        <v>0</v>
      </c>
    </row>
    <row r="182" spans="3:16" ht="15.75" customHeight="1" x14ac:dyDescent="0.2">
      <c r="C182" s="3" t="s">
        <v>12</v>
      </c>
      <c r="D182" s="16">
        <f>COUNTIFS($C$7:$C$100,"EE",$D$7:$D$100,"1",$M$7:$M$100,"DISPERSIONE DIGITALE")</f>
        <v>0</v>
      </c>
      <c r="E182" s="16">
        <f>COUNTIFS($C$7:$C$100,"EE",$D$7:$D$100,"2",$M$7:$M$100,"DISPERSIONE DIGITALE")</f>
        <v>0</v>
      </c>
      <c r="F182" s="16">
        <f>COUNTIFS($C$7:$C$100,"EE",$D$7:$D$100,"3",$M$7:$M$100,"DISPERSIONE DIGITALE")</f>
        <v>0</v>
      </c>
      <c r="G182" s="16">
        <f>COUNTIFS($C$7:$C$100,"EE",$D$7:$D$100,"4",$M$7:$M$100,"DISPERSIONE DIGITALE")</f>
        <v>0</v>
      </c>
      <c r="H182" s="16">
        <f>COUNTIFS($C$7:$C$100,"EE",$D$7:$D$100,"5",$M$7:$M$100,"DISPERSIONE DIGITALE")</f>
        <v>0</v>
      </c>
      <c r="I182" s="16">
        <f>COUNTIFS($C$7:$C$100,"MM",$D$7:$D$100,"1",$M$7:$M$100,"DISPERSIONE DIGITALE")</f>
        <v>0</v>
      </c>
      <c r="J182" s="16">
        <f>COUNTIFS($C$7:$C$100,"MM",$D$7:$D$100,"2",$M$7:$M$100,"DISPERSIONE DIGITALE")</f>
        <v>0</v>
      </c>
      <c r="K182" s="16">
        <f>COUNTIFS($C$7:$C$100,"MM",$D$7:$D$100,"3",$M$7:$M$100,"DISPERSIONE DIGITALE")</f>
        <v>0</v>
      </c>
      <c r="L182" s="16">
        <f>COUNTIFS($C$7:$C$100,"SUP",$D$7:$D$100,"1",$M$7:$M$100,"DISPERSIONE DIGITALE")</f>
        <v>0</v>
      </c>
      <c r="M182" s="16">
        <f>COUNTIFS($C$7:$C$100,"SUP",$D$7:$D$100,"2",$M$7:$M$100,"DISPERSIONE DIGITALE")</f>
        <v>0</v>
      </c>
      <c r="N182" s="16">
        <f>COUNTIFS($C$7:$C$100,"SUP",$D$7:$D$100,"3",$M$7:$M$100,"DISPERSIONE DIGITALE")</f>
        <v>0</v>
      </c>
      <c r="O182" s="16">
        <f>COUNTIFS($C$7:$C$100,"SUP",$D$7:$D$100,"4",$M$7:$M$100,"DISPERSIONE DIGITALE")</f>
        <v>0</v>
      </c>
      <c r="P182" s="16">
        <f>COUNTIFS($C$7:$C$100,"SUP",$D$7:$D$100,"5",$M$7:$M$100,"DISPERSIONE DIGITALE")</f>
        <v>0</v>
      </c>
    </row>
    <row r="183" spans="3:16" ht="15.75" customHeight="1" x14ac:dyDescent="0.2"/>
    <row r="184" spans="3:16" ht="15.75" customHeight="1" x14ac:dyDescent="0.2"/>
    <row r="185" spans="3:16" ht="15.75" customHeight="1" x14ac:dyDescent="0.2">
      <c r="D185" s="24" t="s">
        <v>30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3:16" ht="15.75" customHeight="1" x14ac:dyDescent="0.2">
      <c r="D186" s="24" t="s">
        <v>23</v>
      </c>
      <c r="E186" s="25"/>
      <c r="F186" s="25"/>
      <c r="G186" s="24" t="s">
        <v>24</v>
      </c>
      <c r="H186" s="25"/>
      <c r="I186" s="26"/>
      <c r="J186" s="24" t="s">
        <v>25</v>
      </c>
      <c r="K186" s="25"/>
      <c r="L186" s="25"/>
      <c r="M186" s="17"/>
      <c r="N186" s="17"/>
    </row>
    <row r="187" spans="3:16" ht="54.75" customHeight="1" x14ac:dyDescent="0.2">
      <c r="D187" s="18" t="s">
        <v>15</v>
      </c>
      <c r="E187" s="18" t="s">
        <v>31</v>
      </c>
      <c r="F187" s="18" t="s">
        <v>32</v>
      </c>
      <c r="G187" s="18" t="s">
        <v>15</v>
      </c>
      <c r="H187" s="18" t="s">
        <v>31</v>
      </c>
      <c r="I187" s="18" t="s">
        <v>32</v>
      </c>
      <c r="J187" s="18" t="s">
        <v>15</v>
      </c>
      <c r="K187" s="18" t="s">
        <v>31</v>
      </c>
      <c r="L187" s="18" t="s">
        <v>32</v>
      </c>
      <c r="M187" s="19"/>
      <c r="N187" s="19"/>
    </row>
    <row r="188" spans="3:16" ht="15.75" customHeight="1" x14ac:dyDescent="0.2">
      <c r="D188" s="16">
        <f>COUNTIFS($C$6:$C$100,"EE",$N$6:$N$100,"AMMESSO")</f>
        <v>0</v>
      </c>
      <c r="E188" s="16">
        <f>COUNTIFS($C$6:$C$100,"EE",$N$6:$N$100,"NON AMMESSO")</f>
        <v>0</v>
      </c>
      <c r="F188" s="16">
        <f>COUNTIFS($C$6:$C$100,"EE",$N$6:$N$100,"NON VALUTABILE")</f>
        <v>0</v>
      </c>
      <c r="G188" s="16">
        <f>COUNTIFS($C$6:$C$100,"MM",$N$6:$N$100,"AMMESSO")</f>
        <v>1</v>
      </c>
      <c r="H188" s="16">
        <f>COUNTIFS($C$6:$C$100,"MM",$N$6:$N$100,"NON AMMESSO")</f>
        <v>0</v>
      </c>
      <c r="I188" s="16">
        <f>COUNTIFS($C$6:$C$100,"MM",$N$6:$N$100,"NON VALUTABILE")</f>
        <v>0</v>
      </c>
      <c r="J188" s="16">
        <f>COUNTIFS($C$6:$C$100,"SUP",$N$6:$N$100,"AMMESSO")</f>
        <v>0</v>
      </c>
      <c r="K188" s="16">
        <f>COUNTIFS($C$6:$C$100,"SUP",$N$6:$N$100,"NON AMMESSO")</f>
        <v>0</v>
      </c>
      <c r="L188" s="16">
        <f>COUNTIFS($C$6:$C$100,"SUP",$N$6:$N$100,"NON VALUTABILE")</f>
        <v>0</v>
      </c>
      <c r="M188" s="13"/>
      <c r="N188" s="13"/>
    </row>
    <row r="189" spans="3:16" ht="15.75" customHeight="1" x14ac:dyDescent="0.2"/>
    <row r="190" spans="3:16" ht="15.75" customHeight="1" x14ac:dyDescent="0.2"/>
  </sheetData>
  <mergeCells count="24">
    <mergeCell ref="D115:P115"/>
    <mergeCell ref="D116:H116"/>
    <mergeCell ref="I116:K116"/>
    <mergeCell ref="L116:P116"/>
    <mergeCell ref="D129:P129"/>
    <mergeCell ref="D130:H130"/>
    <mergeCell ref="I130:K130"/>
    <mergeCell ref="I158:K158"/>
    <mergeCell ref="L158:P158"/>
    <mergeCell ref="D171:P171"/>
    <mergeCell ref="L130:P130"/>
    <mergeCell ref="D143:P143"/>
    <mergeCell ref="D144:H144"/>
    <mergeCell ref="I144:K144"/>
    <mergeCell ref="L144:P144"/>
    <mergeCell ref="D157:P157"/>
    <mergeCell ref="D158:H158"/>
    <mergeCell ref="D172:H172"/>
    <mergeCell ref="I172:K172"/>
    <mergeCell ref="L172:P172"/>
    <mergeCell ref="D185:P185"/>
    <mergeCell ref="D186:F186"/>
    <mergeCell ref="G186:I186"/>
    <mergeCell ref="J186:L186"/>
  </mergeCells>
  <dataValidations count="4">
    <dataValidation type="list" allowBlank="1" sqref="D7:D100">
      <formula1>"1.0,2.0,3.0,4.0,5.0"</formula1>
    </dataValidation>
    <dataValidation type="list" allowBlank="1" sqref="N7:N100">
      <formula1>"AMMESSO,NON AMMESSO,NON VALUTABILE"</formula1>
    </dataValidation>
    <dataValidation type="list" allowBlank="1" sqref="C7:C100">
      <formula1>"EE,MM,SUP"</formula1>
    </dataValidation>
    <dataValidation type="list" allowBlank="1" sqref="E7:M100">
      <formula1>"EVASIONE,ABBANDONO,FREQUENZA IRREGOLARE,ISTRUZIONE FAMILIARE,DISPERSIONE DIGITALE,ALTRO"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52"/>
  <sheetViews>
    <sheetView workbookViewId="0"/>
  </sheetViews>
  <sheetFormatPr defaultColWidth="14.42578125" defaultRowHeight="15" customHeight="1" x14ac:dyDescent="0.2"/>
  <sheetData>
    <row r="1" spans="1:33" x14ac:dyDescent="0.2">
      <c r="A1" s="17"/>
      <c r="B1" s="17"/>
      <c r="C1" s="17"/>
      <c r="D1" s="17"/>
      <c r="E1" s="17"/>
      <c r="F1" s="17"/>
      <c r="G1" s="17"/>
    </row>
    <row r="2" spans="1:33" x14ac:dyDescent="0.2">
      <c r="A2" s="17"/>
      <c r="B2" s="17"/>
      <c r="C2" s="17"/>
      <c r="D2" s="17"/>
      <c r="E2" s="17"/>
      <c r="F2" s="17"/>
      <c r="G2" s="17"/>
    </row>
    <row r="3" spans="1:33" x14ac:dyDescent="0.2">
      <c r="A3" s="17"/>
      <c r="B3" s="17"/>
      <c r="C3" s="17"/>
      <c r="D3" s="17"/>
      <c r="E3" s="17"/>
      <c r="F3" s="17"/>
      <c r="G3" s="17"/>
    </row>
    <row r="4" spans="1:33" x14ac:dyDescent="0.2">
      <c r="A4" s="17"/>
      <c r="B4" s="17"/>
      <c r="C4" s="17"/>
      <c r="D4" s="17"/>
      <c r="E4" s="17"/>
      <c r="F4" s="17"/>
      <c r="G4" s="17"/>
    </row>
    <row r="5" spans="1:33" x14ac:dyDescent="0.2">
      <c r="A5" s="17"/>
      <c r="B5" s="17"/>
      <c r="C5" s="17"/>
      <c r="D5" s="17"/>
      <c r="E5" s="17"/>
      <c r="F5" s="17"/>
      <c r="G5" s="17"/>
    </row>
    <row r="6" spans="1:33" x14ac:dyDescent="0.2">
      <c r="A6" s="17"/>
      <c r="B6" s="17"/>
      <c r="C6" s="17"/>
      <c r="D6" s="17"/>
      <c r="E6" s="17"/>
      <c r="F6" s="17"/>
      <c r="G6" s="17"/>
    </row>
    <row r="7" spans="1:33" x14ac:dyDescent="0.2">
      <c r="A7" s="17"/>
      <c r="B7" s="24" t="s">
        <v>33</v>
      </c>
      <c r="C7" s="25"/>
      <c r="D7" s="25"/>
      <c r="E7" s="25"/>
      <c r="F7" s="25"/>
      <c r="G7" s="26"/>
    </row>
    <row r="8" spans="1:33" x14ac:dyDescent="0.2">
      <c r="A8" s="17"/>
      <c r="B8" s="28" t="s">
        <v>34</v>
      </c>
      <c r="C8" s="25"/>
      <c r="D8" s="25"/>
      <c r="E8" s="25"/>
      <c r="F8" s="25"/>
      <c r="G8" s="26"/>
    </row>
    <row r="9" spans="1:33" x14ac:dyDescent="0.2">
      <c r="A9" s="17"/>
    </row>
    <row r="10" spans="1:33" x14ac:dyDescent="0.2">
      <c r="A10" s="14"/>
      <c r="B10" s="14"/>
      <c r="C10" s="29" t="s">
        <v>35</v>
      </c>
      <c r="D10" s="25"/>
      <c r="E10" s="25"/>
      <c r="F10" s="25"/>
      <c r="G10" s="26"/>
      <c r="H10" s="14"/>
      <c r="I10" s="14"/>
      <c r="J10" s="1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x14ac:dyDescent="0.2">
      <c r="A11" s="13"/>
      <c r="B11" s="13"/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I11" s="21"/>
    </row>
    <row r="12" spans="1:33" x14ac:dyDescent="0.2">
      <c r="A12" s="12"/>
      <c r="B12" s="15" t="s">
        <v>41</v>
      </c>
      <c r="C12" s="15">
        <f>'LIVELLO OSSERVATORIO DI AREA'!$D$120</f>
        <v>0</v>
      </c>
      <c r="D12" s="15">
        <f>'LIVELLO OSSERVATORIO DI AREA'!$D$134</f>
        <v>0</v>
      </c>
      <c r="E12" s="15">
        <f>'LIVELLO OSSERVATORIO DI AREA'!$D$148</f>
        <v>0</v>
      </c>
      <c r="F12" s="15">
        <f>'LIVELLO OSSERVATORIO DI AREA'!$D$162</f>
        <v>0</v>
      </c>
      <c r="G12" s="15">
        <f>'LIVELLO OSSERVATORIO DI AREA'!$D$176</f>
        <v>0</v>
      </c>
    </row>
    <row r="13" spans="1:33" x14ac:dyDescent="0.2">
      <c r="A13" s="12"/>
      <c r="B13" s="15" t="s">
        <v>42</v>
      </c>
      <c r="C13" s="15">
        <f>'LIVELLO OSSERVATORIO DI AREA'!$E$120</f>
        <v>0</v>
      </c>
      <c r="D13" s="15">
        <f>'LIVELLO OSSERVATORIO DI AREA'!$E$134</f>
        <v>0</v>
      </c>
      <c r="E13" s="15">
        <f>'LIVELLO OSSERVATORIO DI AREA'!$E$148</f>
        <v>0</v>
      </c>
      <c r="F13" s="15">
        <f>'LIVELLO OSSERVATORIO DI AREA'!$E$162</f>
        <v>0</v>
      </c>
      <c r="G13" s="15">
        <f>'LIVELLO OSSERVATORIO DI AREA'!$E$176</f>
        <v>0</v>
      </c>
    </row>
    <row r="14" spans="1:33" x14ac:dyDescent="0.2">
      <c r="A14" s="12"/>
      <c r="B14" s="15" t="s">
        <v>43</v>
      </c>
      <c r="C14" s="15">
        <f>'LIVELLO OSSERVATORIO DI AREA'!$F$120</f>
        <v>0</v>
      </c>
      <c r="D14" s="15">
        <f>'LIVELLO OSSERVATORIO DI AREA'!$F$134</f>
        <v>0</v>
      </c>
      <c r="E14" s="15">
        <f>'LIVELLO OSSERVATORIO DI AREA'!$F$148</f>
        <v>0</v>
      </c>
      <c r="F14" s="15">
        <f>'LIVELLO OSSERVATORIO DI AREA'!$F$162</f>
        <v>0</v>
      </c>
      <c r="G14" s="15">
        <f>'LIVELLO OSSERVATORIO DI AREA'!$F$176</f>
        <v>0</v>
      </c>
    </row>
    <row r="15" spans="1:33" x14ac:dyDescent="0.2">
      <c r="A15" s="12"/>
      <c r="B15" s="15" t="s">
        <v>44</v>
      </c>
      <c r="C15" s="15">
        <f>'LIVELLO OSSERVATORIO DI AREA'!$G$120</f>
        <v>0</v>
      </c>
      <c r="D15" s="15">
        <f>'LIVELLO OSSERVATORIO DI AREA'!$G$134</f>
        <v>0</v>
      </c>
      <c r="E15" s="15">
        <f>'LIVELLO OSSERVATORIO DI AREA'!$G$148</f>
        <v>0</v>
      </c>
      <c r="F15" s="15">
        <f>'LIVELLO OSSERVATORIO DI AREA'!$G$162</f>
        <v>0</v>
      </c>
      <c r="G15" s="15">
        <f>'LIVELLO OSSERVATORIO DI AREA'!$G$176</f>
        <v>0</v>
      </c>
    </row>
    <row r="16" spans="1:33" x14ac:dyDescent="0.2">
      <c r="A16" s="12"/>
      <c r="B16" s="15" t="s">
        <v>45</v>
      </c>
      <c r="C16" s="15">
        <f>'LIVELLO OSSERVATORIO DI AREA'!$H$120</f>
        <v>0</v>
      </c>
      <c r="D16" s="15">
        <f>'LIVELLO OSSERVATORIO DI AREA'!$H$134</f>
        <v>0</v>
      </c>
      <c r="E16" s="15">
        <f>'LIVELLO OSSERVATORIO DI AREA'!$H$148</f>
        <v>0</v>
      </c>
      <c r="F16" s="15">
        <f>'LIVELLO OSSERVATORIO DI AREA'!$H$162</f>
        <v>0</v>
      </c>
      <c r="G16" s="15">
        <f>'LIVELLO OSSERVATORIO DI AREA'!$H$176</f>
        <v>0</v>
      </c>
    </row>
    <row r="17" spans="1:7" x14ac:dyDescent="0.2">
      <c r="C17" s="22">
        <f t="shared" ref="C17:G17" si="0">SUM(C12:C16)</f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</row>
    <row r="22" spans="1:7" x14ac:dyDescent="0.2">
      <c r="A22" s="14"/>
      <c r="B22" s="14"/>
      <c r="C22" s="27" t="s">
        <v>46</v>
      </c>
      <c r="D22" s="25"/>
      <c r="E22" s="25"/>
      <c r="F22" s="25"/>
      <c r="G22" s="26"/>
    </row>
    <row r="23" spans="1:7" x14ac:dyDescent="0.2">
      <c r="A23" s="13"/>
      <c r="B23" s="13"/>
      <c r="C23" s="6" t="s">
        <v>36</v>
      </c>
      <c r="D23" s="6" t="s">
        <v>37</v>
      </c>
      <c r="E23" s="6" t="s">
        <v>38</v>
      </c>
      <c r="F23" s="6" t="s">
        <v>39</v>
      </c>
      <c r="G23" s="6" t="s">
        <v>40</v>
      </c>
    </row>
    <row r="24" spans="1:7" x14ac:dyDescent="0.2">
      <c r="A24" s="12"/>
      <c r="B24" s="15" t="s">
        <v>41</v>
      </c>
      <c r="C24" s="15">
        <f>'LIVELLO OSSERVATORIO DI AREA'!$I$120</f>
        <v>0</v>
      </c>
      <c r="D24" s="15">
        <f>'LIVELLO OSSERVATORIO DI AREA'!$I$134</f>
        <v>0</v>
      </c>
      <c r="E24" s="15">
        <f>'LIVELLO OSSERVATORIO DI AREA'!$I$148</f>
        <v>0</v>
      </c>
      <c r="F24" s="15">
        <f>'LIVELLO OSSERVATORIO DI AREA'!$I$162</f>
        <v>0</v>
      </c>
      <c r="G24" s="15">
        <f>'LIVELLO OSSERVATORIO DI AREA'!$I$162</f>
        <v>0</v>
      </c>
    </row>
    <row r="25" spans="1:7" x14ac:dyDescent="0.2">
      <c r="A25" s="12"/>
      <c r="B25" s="15" t="s">
        <v>42</v>
      </c>
      <c r="C25" s="15">
        <f>'LIVELLO OSSERVATORIO DI AREA'!$J$120</f>
        <v>0</v>
      </c>
      <c r="D25" s="15">
        <f>'LIVELLO OSSERVATORIO DI AREA'!$J$134</f>
        <v>0</v>
      </c>
      <c r="E25" s="15">
        <f>'LIVELLO OSSERVATORIO DI AREA'!$J$148</f>
        <v>0</v>
      </c>
      <c r="F25" s="15">
        <f>'LIVELLO OSSERVATORIO DI AREA'!$J$162</f>
        <v>0</v>
      </c>
      <c r="G25" s="15">
        <f>'LIVELLO OSSERVATORIO DI AREA'!$J$162</f>
        <v>0</v>
      </c>
    </row>
    <row r="26" spans="1:7" x14ac:dyDescent="0.2">
      <c r="A26" s="12"/>
      <c r="B26" s="15" t="s">
        <v>43</v>
      </c>
      <c r="C26" s="15">
        <f>'LIVELLO OSSERVATORIO DI AREA'!$K$120</f>
        <v>0</v>
      </c>
      <c r="D26" s="15">
        <f>'LIVELLO OSSERVATORIO DI AREA'!$K$134</f>
        <v>0</v>
      </c>
      <c r="E26" s="15">
        <f>'LIVELLO OSSERVATORIO DI AREA'!$K$148</f>
        <v>0</v>
      </c>
      <c r="F26" s="15">
        <f>'LIVELLO OSSERVATORIO DI AREA'!$K$162</f>
        <v>0</v>
      </c>
      <c r="G26" s="15">
        <f>'LIVELLO OSSERVATORIO DI AREA'!$K$162</f>
        <v>0</v>
      </c>
    </row>
    <row r="27" spans="1:7" x14ac:dyDescent="0.2">
      <c r="A27" s="12"/>
      <c r="B27" s="12"/>
      <c r="C27" s="23">
        <f t="shared" ref="C27:G27" si="1">SUM(C24:C26)</f>
        <v>0</v>
      </c>
      <c r="D27" s="23">
        <f t="shared" si="1"/>
        <v>0</v>
      </c>
      <c r="E27" s="23">
        <f t="shared" si="1"/>
        <v>0</v>
      </c>
      <c r="F27" s="23">
        <f t="shared" si="1"/>
        <v>0</v>
      </c>
      <c r="G27" s="23">
        <f t="shared" si="1"/>
        <v>0</v>
      </c>
    </row>
    <row r="28" spans="1:7" x14ac:dyDescent="0.2">
      <c r="A28" s="12"/>
      <c r="B28" s="12"/>
      <c r="C28" s="12"/>
      <c r="D28" s="12"/>
      <c r="E28" s="12"/>
      <c r="F28" s="12"/>
      <c r="G28" s="12"/>
    </row>
    <row r="36" spans="1:7" x14ac:dyDescent="0.2">
      <c r="A36" s="14"/>
      <c r="B36" s="14"/>
      <c r="C36" s="27" t="s">
        <v>47</v>
      </c>
      <c r="D36" s="25"/>
      <c r="E36" s="25"/>
      <c r="F36" s="25"/>
      <c r="G36" s="26"/>
    </row>
    <row r="37" spans="1:7" x14ac:dyDescent="0.2">
      <c r="A37" s="13"/>
      <c r="B37" s="13"/>
      <c r="C37" s="6" t="s">
        <v>36</v>
      </c>
      <c r="D37" s="6" t="s">
        <v>37</v>
      </c>
      <c r="E37" s="6" t="s">
        <v>38</v>
      </c>
      <c r="F37" s="6" t="s">
        <v>39</v>
      </c>
      <c r="G37" s="6" t="s">
        <v>40</v>
      </c>
    </row>
    <row r="38" spans="1:7" x14ac:dyDescent="0.2">
      <c r="A38" s="12"/>
      <c r="B38" s="15" t="s">
        <v>41</v>
      </c>
      <c r="C38" s="15">
        <f>'LIVELLO OSSERVATORIO DI AREA'!$L$120</f>
        <v>0</v>
      </c>
      <c r="D38" s="15">
        <f>'LIVELLO OSSERVATORIO DI AREA'!$L$134</f>
        <v>0</v>
      </c>
      <c r="E38" s="15">
        <f>'LIVELLO OSSERVATORIO DI AREA'!$L$148</f>
        <v>0</v>
      </c>
      <c r="F38" s="15">
        <f>'LIVELLO OSSERVATORIO DI AREA'!$L$162</f>
        <v>0</v>
      </c>
      <c r="G38" s="15">
        <f>'LIVELLO OSSERVATORIO DI AREA'!$L$162</f>
        <v>0</v>
      </c>
    </row>
    <row r="39" spans="1:7" x14ac:dyDescent="0.2">
      <c r="A39" s="12"/>
      <c r="B39" s="15" t="s">
        <v>42</v>
      </c>
      <c r="C39" s="15">
        <f>'LIVELLO OSSERVATORIO DI AREA'!$M$120</f>
        <v>0</v>
      </c>
      <c r="D39" s="15">
        <f>'LIVELLO OSSERVATORIO DI AREA'!$M$134</f>
        <v>0</v>
      </c>
      <c r="E39" s="15">
        <f>'LIVELLO OSSERVATORIO DI AREA'!$M$148</f>
        <v>0</v>
      </c>
      <c r="F39" s="15">
        <f>'LIVELLO OSSERVATORIO DI AREA'!$M$162</f>
        <v>0</v>
      </c>
      <c r="G39" s="15">
        <f>'LIVELLO OSSERVATORIO DI AREA'!$M$162</f>
        <v>0</v>
      </c>
    </row>
    <row r="40" spans="1:7" x14ac:dyDescent="0.2">
      <c r="A40" s="12"/>
      <c r="B40" s="15" t="s">
        <v>43</v>
      </c>
      <c r="C40" s="15">
        <f>'LIVELLO OSSERVATORIO DI AREA'!$N$120</f>
        <v>0</v>
      </c>
      <c r="D40" s="15">
        <f>'LIVELLO OSSERVATORIO DI AREA'!$N$134</f>
        <v>0</v>
      </c>
      <c r="E40" s="15">
        <f>'LIVELLO OSSERVATORIO DI AREA'!$N$148</f>
        <v>0</v>
      </c>
      <c r="F40" s="15">
        <f>'LIVELLO OSSERVATORIO DI AREA'!$N$162</f>
        <v>0</v>
      </c>
      <c r="G40" s="15">
        <f>'LIVELLO OSSERVATORIO DI AREA'!$N$162</f>
        <v>0</v>
      </c>
    </row>
    <row r="41" spans="1:7" x14ac:dyDescent="0.2">
      <c r="A41" s="12"/>
      <c r="B41" s="15" t="s">
        <v>44</v>
      </c>
      <c r="C41" s="15">
        <f>'LIVELLO OSSERVATORIO DI AREA'!$O$120</f>
        <v>0</v>
      </c>
      <c r="D41" s="15">
        <f>'LIVELLO OSSERVATORIO DI AREA'!$O$134</f>
        <v>0</v>
      </c>
      <c r="E41" s="15">
        <f>'LIVELLO OSSERVATORIO DI AREA'!$O$148</f>
        <v>0</v>
      </c>
      <c r="F41" s="15">
        <f>'LIVELLO OSSERVATORIO DI AREA'!$O$162</f>
        <v>0</v>
      </c>
      <c r="G41" s="15">
        <f>'LIVELLO OSSERVATORIO DI AREA'!$O$162</f>
        <v>0</v>
      </c>
    </row>
    <row r="42" spans="1:7" x14ac:dyDescent="0.2">
      <c r="A42" s="12"/>
      <c r="B42" s="15" t="s">
        <v>45</v>
      </c>
      <c r="C42" s="15">
        <f>'LIVELLO OSSERVATORIO DI AREA'!$P$120</f>
        <v>0</v>
      </c>
      <c r="D42" s="15">
        <f>'LIVELLO OSSERVATORIO DI AREA'!$P$134</f>
        <v>0</v>
      </c>
      <c r="E42" s="15">
        <f>'LIVELLO OSSERVATORIO DI AREA'!$P$148</f>
        <v>0</v>
      </c>
      <c r="F42" s="15">
        <f>'LIVELLO OSSERVATORIO DI AREA'!$P$162</f>
        <v>0</v>
      </c>
      <c r="G42" s="15">
        <f>'LIVELLO OSSERVATORIO DI AREA'!$P$162</f>
        <v>0</v>
      </c>
    </row>
    <row r="43" spans="1:7" x14ac:dyDescent="0.2">
      <c r="C43" s="22">
        <f t="shared" ref="C43:G43" si="2">SUM(C38:C42)</f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</row>
    <row r="47" spans="1:7" x14ac:dyDescent="0.2">
      <c r="B47" s="14"/>
      <c r="C47" s="27" t="s">
        <v>48</v>
      </c>
      <c r="D47" s="25"/>
      <c r="E47" s="25"/>
      <c r="F47" s="25"/>
      <c r="G47" s="26"/>
    </row>
    <row r="48" spans="1:7" x14ac:dyDescent="0.2">
      <c r="B48" s="13"/>
      <c r="C48" s="6" t="s">
        <v>36</v>
      </c>
      <c r="D48" s="6" t="s">
        <v>37</v>
      </c>
      <c r="E48" s="6" t="s">
        <v>38</v>
      </c>
      <c r="F48" s="6" t="s">
        <v>39</v>
      </c>
      <c r="G48" s="6" t="s">
        <v>40</v>
      </c>
    </row>
    <row r="49" spans="2:7" x14ac:dyDescent="0.2">
      <c r="B49" s="6" t="s">
        <v>49</v>
      </c>
      <c r="C49" s="15">
        <f t="shared" ref="C49:G49" si="3">C17</f>
        <v>0</v>
      </c>
      <c r="D49" s="15">
        <f t="shared" si="3"/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</row>
    <row r="50" spans="2:7" x14ac:dyDescent="0.2">
      <c r="B50" s="6" t="s">
        <v>50</v>
      </c>
      <c r="C50" s="15">
        <f t="shared" ref="C50:G50" si="4">C27</f>
        <v>0</v>
      </c>
      <c r="D50" s="15">
        <f t="shared" si="4"/>
        <v>0</v>
      </c>
      <c r="E50" s="15">
        <f t="shared" si="4"/>
        <v>0</v>
      </c>
      <c r="F50" s="15">
        <f t="shared" si="4"/>
        <v>0</v>
      </c>
      <c r="G50" s="15">
        <f t="shared" si="4"/>
        <v>0</v>
      </c>
    </row>
    <row r="51" spans="2:7" x14ac:dyDescent="0.2">
      <c r="B51" s="6" t="s">
        <v>51</v>
      </c>
      <c r="C51" s="15">
        <f t="shared" ref="C51:G51" si="5">C43</f>
        <v>0</v>
      </c>
      <c r="D51" s="15">
        <f t="shared" si="5"/>
        <v>0</v>
      </c>
      <c r="E51" s="15">
        <f t="shared" si="5"/>
        <v>0</v>
      </c>
      <c r="F51" s="15">
        <f t="shared" si="5"/>
        <v>0</v>
      </c>
      <c r="G51" s="15">
        <f t="shared" si="5"/>
        <v>0</v>
      </c>
    </row>
    <row r="52" spans="2:7" x14ac:dyDescent="0.2">
      <c r="C52" s="22">
        <f t="shared" ref="C52:G52" si="6">SUM(C49:C51)</f>
        <v>0</v>
      </c>
      <c r="D52" s="22">
        <f t="shared" si="6"/>
        <v>0</v>
      </c>
      <c r="E52" s="22">
        <f t="shared" si="6"/>
        <v>0</v>
      </c>
      <c r="F52" s="22">
        <f t="shared" si="6"/>
        <v>0</v>
      </c>
      <c r="G52" s="22">
        <f t="shared" si="6"/>
        <v>0</v>
      </c>
    </row>
  </sheetData>
  <mergeCells count="6">
    <mergeCell ref="C47:G47"/>
    <mergeCell ref="B7:G7"/>
    <mergeCell ref="B8:G8"/>
    <mergeCell ref="C10:G10"/>
    <mergeCell ref="C22:G22"/>
    <mergeCell ref="C36:G36"/>
  </mergeCells>
  <dataValidations count="1">
    <dataValidation type="list" allowBlank="1" sqref="B8">
      <formula1>"dicembre,marzo,giugno"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52"/>
  <sheetViews>
    <sheetView workbookViewId="0"/>
  </sheetViews>
  <sheetFormatPr defaultColWidth="14.42578125" defaultRowHeight="15" customHeight="1" x14ac:dyDescent="0.2"/>
  <sheetData>
    <row r="1" spans="1:33" x14ac:dyDescent="0.2">
      <c r="A1" s="17"/>
      <c r="B1" s="17"/>
      <c r="C1" s="17"/>
      <c r="D1" s="17"/>
      <c r="E1" s="17"/>
      <c r="F1" s="17"/>
      <c r="G1" s="17"/>
    </row>
    <row r="2" spans="1:33" x14ac:dyDescent="0.2">
      <c r="A2" s="17"/>
      <c r="B2" s="17"/>
      <c r="C2" s="17"/>
      <c r="D2" s="17"/>
      <c r="E2" s="17"/>
      <c r="F2" s="17"/>
      <c r="G2" s="17"/>
    </row>
    <row r="3" spans="1:33" x14ac:dyDescent="0.2">
      <c r="A3" s="17"/>
      <c r="B3" s="17"/>
      <c r="C3" s="17"/>
      <c r="D3" s="17"/>
      <c r="E3" s="17"/>
      <c r="F3" s="17"/>
      <c r="G3" s="17"/>
    </row>
    <row r="4" spans="1:33" x14ac:dyDescent="0.2">
      <c r="A4" s="17"/>
      <c r="B4" s="17"/>
      <c r="C4" s="17"/>
      <c r="D4" s="17"/>
      <c r="E4" s="17"/>
      <c r="F4" s="17"/>
      <c r="G4" s="17"/>
    </row>
    <row r="5" spans="1:33" x14ac:dyDescent="0.2">
      <c r="A5" s="17"/>
      <c r="B5" s="17"/>
      <c r="C5" s="17"/>
      <c r="D5" s="17"/>
      <c r="E5" s="17"/>
      <c r="F5" s="17"/>
      <c r="G5" s="17"/>
    </row>
    <row r="6" spans="1:33" x14ac:dyDescent="0.2">
      <c r="A6" s="17"/>
      <c r="B6" s="17"/>
      <c r="C6" s="17"/>
      <c r="D6" s="17"/>
      <c r="E6" s="17"/>
      <c r="F6" s="17"/>
      <c r="G6" s="17"/>
    </row>
    <row r="7" spans="1:33" x14ac:dyDescent="0.2">
      <c r="A7" s="17"/>
      <c r="B7" s="24" t="s">
        <v>33</v>
      </c>
      <c r="C7" s="25"/>
      <c r="D7" s="25"/>
      <c r="E7" s="25"/>
      <c r="F7" s="25"/>
      <c r="G7" s="26"/>
    </row>
    <row r="8" spans="1:33" x14ac:dyDescent="0.2">
      <c r="A8" s="17"/>
      <c r="B8" s="28" t="s">
        <v>52</v>
      </c>
      <c r="C8" s="25"/>
      <c r="D8" s="25"/>
      <c r="E8" s="25"/>
      <c r="F8" s="25"/>
      <c r="G8" s="26"/>
    </row>
    <row r="9" spans="1:33" x14ac:dyDescent="0.2">
      <c r="A9" s="17"/>
    </row>
    <row r="10" spans="1:33" x14ac:dyDescent="0.2">
      <c r="A10" s="14"/>
      <c r="B10" s="14"/>
      <c r="C10" s="29" t="s">
        <v>35</v>
      </c>
      <c r="D10" s="25"/>
      <c r="E10" s="25"/>
      <c r="F10" s="25"/>
      <c r="G10" s="26"/>
      <c r="H10" s="14"/>
      <c r="I10" s="14"/>
      <c r="J10" s="1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x14ac:dyDescent="0.2">
      <c r="A11" s="13"/>
      <c r="B11" s="13"/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I11" s="21"/>
    </row>
    <row r="12" spans="1:33" x14ac:dyDescent="0.2">
      <c r="A12" s="12"/>
      <c r="B12" s="15" t="s">
        <v>41</v>
      </c>
      <c r="C12" s="15">
        <f>'LIVELLO OSSERVATORIO DI AREA'!$D$123</f>
        <v>0</v>
      </c>
      <c r="D12" s="15">
        <f>'LIVELLO OSSERVATORIO DI AREA'!$D$137</f>
        <v>0</v>
      </c>
      <c r="E12" s="15">
        <f>'LIVELLO OSSERVATORIO DI AREA'!$D$151</f>
        <v>0</v>
      </c>
      <c r="F12" s="15">
        <f>'LIVELLO OSSERVATORIO DI AREA'!$D$165</f>
        <v>0</v>
      </c>
      <c r="G12" s="15">
        <f>'LIVELLO OSSERVATORIO DI AREA'!$D$179</f>
        <v>0</v>
      </c>
    </row>
    <row r="13" spans="1:33" x14ac:dyDescent="0.2">
      <c r="A13" s="12"/>
      <c r="B13" s="15" t="s">
        <v>42</v>
      </c>
      <c r="C13" s="15">
        <f>'LIVELLO OSSERVATORIO DI AREA'!$E$123</f>
        <v>0</v>
      </c>
      <c r="D13" s="15">
        <f>'LIVELLO OSSERVATORIO DI AREA'!$E$137</f>
        <v>0</v>
      </c>
      <c r="E13" s="15">
        <f>'LIVELLO OSSERVATORIO DI AREA'!$E$151</f>
        <v>0</v>
      </c>
      <c r="F13" s="15">
        <f>'LIVELLO OSSERVATORIO DI AREA'!$E$165</f>
        <v>0</v>
      </c>
      <c r="G13" s="15">
        <f>'LIVELLO OSSERVATORIO DI AREA'!$E$179</f>
        <v>0</v>
      </c>
    </row>
    <row r="14" spans="1:33" x14ac:dyDescent="0.2">
      <c r="A14" s="12"/>
      <c r="B14" s="15" t="s">
        <v>43</v>
      </c>
      <c r="C14" s="15">
        <f>'LIVELLO OSSERVATORIO DI AREA'!$F$123</f>
        <v>0</v>
      </c>
      <c r="D14" s="15">
        <f>'LIVELLO OSSERVATORIO DI AREA'!$F$137</f>
        <v>0</v>
      </c>
      <c r="E14" s="15">
        <f>'LIVELLO OSSERVATORIO DI AREA'!$F$151</f>
        <v>0</v>
      </c>
      <c r="F14" s="15">
        <f>'LIVELLO OSSERVATORIO DI AREA'!$F$165</f>
        <v>0</v>
      </c>
      <c r="G14" s="15">
        <f>'LIVELLO OSSERVATORIO DI AREA'!$F$179</f>
        <v>0</v>
      </c>
    </row>
    <row r="15" spans="1:33" x14ac:dyDescent="0.2">
      <c r="A15" s="12"/>
      <c r="B15" s="15" t="s">
        <v>44</v>
      </c>
      <c r="C15" s="15">
        <f>'LIVELLO OSSERVATORIO DI AREA'!$G$123</f>
        <v>0</v>
      </c>
      <c r="D15" s="15">
        <f>'LIVELLO OSSERVATORIO DI AREA'!$G$137</f>
        <v>0</v>
      </c>
      <c r="E15" s="15">
        <f>'LIVELLO OSSERVATORIO DI AREA'!$G$151</f>
        <v>0</v>
      </c>
      <c r="F15" s="15">
        <f>'LIVELLO OSSERVATORIO DI AREA'!$G$165</f>
        <v>0</v>
      </c>
      <c r="G15" s="15">
        <f>'LIVELLO OSSERVATORIO DI AREA'!$G$179</f>
        <v>0</v>
      </c>
    </row>
    <row r="16" spans="1:33" x14ac:dyDescent="0.2">
      <c r="A16" s="12"/>
      <c r="B16" s="15" t="s">
        <v>45</v>
      </c>
      <c r="C16" s="15">
        <f>'LIVELLO OSSERVATORIO DI AREA'!$H$123</f>
        <v>0</v>
      </c>
      <c r="D16" s="15">
        <f>'LIVELLO OSSERVATORIO DI AREA'!$H$137</f>
        <v>0</v>
      </c>
      <c r="E16" s="15">
        <f>'LIVELLO OSSERVATORIO DI AREA'!$H$151</f>
        <v>0</v>
      </c>
      <c r="F16" s="15">
        <f>'LIVELLO OSSERVATORIO DI AREA'!$H$165</f>
        <v>0</v>
      </c>
      <c r="G16" s="15">
        <f>'LIVELLO OSSERVATORIO DI AREA'!$H$179</f>
        <v>0</v>
      </c>
    </row>
    <row r="17" spans="1:7" x14ac:dyDescent="0.2">
      <c r="C17" s="22">
        <f t="shared" ref="C17:G17" si="0">SUM(C12:C16)</f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</row>
    <row r="22" spans="1:7" x14ac:dyDescent="0.2">
      <c r="A22" s="14"/>
      <c r="B22" s="14"/>
      <c r="C22" s="27" t="s">
        <v>46</v>
      </c>
      <c r="D22" s="25"/>
      <c r="E22" s="25"/>
      <c r="F22" s="25"/>
      <c r="G22" s="26"/>
    </row>
    <row r="23" spans="1:7" x14ac:dyDescent="0.2">
      <c r="A23" s="13"/>
      <c r="B23" s="13"/>
      <c r="C23" s="6" t="s">
        <v>36</v>
      </c>
      <c r="D23" s="6" t="s">
        <v>37</v>
      </c>
      <c r="E23" s="6" t="s">
        <v>38</v>
      </c>
      <c r="F23" s="6" t="s">
        <v>39</v>
      </c>
      <c r="G23" s="6" t="s">
        <v>40</v>
      </c>
    </row>
    <row r="24" spans="1:7" x14ac:dyDescent="0.2">
      <c r="A24" s="12"/>
      <c r="B24" s="15" t="s">
        <v>41</v>
      </c>
      <c r="C24" s="15">
        <f>'LIVELLO OSSERVATORIO DI AREA'!$I$123</f>
        <v>0</v>
      </c>
      <c r="D24" s="15">
        <f>'LIVELLO OSSERVATORIO DI AREA'!$I$137</f>
        <v>0</v>
      </c>
      <c r="E24" s="15">
        <f>'LIVELLO OSSERVATORIO DI AREA'!$I$151</f>
        <v>0</v>
      </c>
      <c r="F24" s="15">
        <f>'LIVELLO OSSERVATORIO DI AREA'!$I$165</f>
        <v>0</v>
      </c>
      <c r="G24" s="15">
        <f>'LIVELLO OSSERVATORIO DI AREA'!$I$179</f>
        <v>0</v>
      </c>
    </row>
    <row r="25" spans="1:7" x14ac:dyDescent="0.2">
      <c r="A25" s="12"/>
      <c r="B25" s="15" t="s">
        <v>42</v>
      </c>
      <c r="C25" s="15">
        <f>'LIVELLO OSSERVATORIO DI AREA'!$J$123</f>
        <v>0</v>
      </c>
      <c r="D25" s="15">
        <f>'LIVELLO OSSERVATORIO DI AREA'!$J$137</f>
        <v>0</v>
      </c>
      <c r="E25" s="15">
        <f>'LIVELLO OSSERVATORIO DI AREA'!$J$151</f>
        <v>0</v>
      </c>
      <c r="F25" s="15">
        <f>'LIVELLO OSSERVATORIO DI AREA'!$J$165</f>
        <v>0</v>
      </c>
      <c r="G25" s="15">
        <f>'LIVELLO OSSERVATORIO DI AREA'!$J$179</f>
        <v>0</v>
      </c>
    </row>
    <row r="26" spans="1:7" x14ac:dyDescent="0.2">
      <c r="A26" s="12"/>
      <c r="B26" s="15" t="s">
        <v>43</v>
      </c>
      <c r="C26" s="15">
        <f>'LIVELLO OSSERVATORIO DI AREA'!$K$123</f>
        <v>0</v>
      </c>
      <c r="D26" s="15">
        <f>'LIVELLO OSSERVATORIO DI AREA'!$K$137</f>
        <v>0</v>
      </c>
      <c r="E26" s="15">
        <f>'LIVELLO OSSERVATORIO DI AREA'!$K$151</f>
        <v>0</v>
      </c>
      <c r="F26" s="15">
        <f>'LIVELLO OSSERVATORIO DI AREA'!$K$165</f>
        <v>0</v>
      </c>
      <c r="G26" s="15">
        <f>'LIVELLO OSSERVATORIO DI AREA'!$K$179</f>
        <v>0</v>
      </c>
    </row>
    <row r="27" spans="1:7" x14ac:dyDescent="0.2">
      <c r="A27" s="12"/>
      <c r="B27" s="12"/>
      <c r="C27" s="23">
        <f t="shared" ref="C27:G27" si="1">SUM(C24:C26)</f>
        <v>0</v>
      </c>
      <c r="D27" s="23">
        <f t="shared" si="1"/>
        <v>0</v>
      </c>
      <c r="E27" s="23">
        <f t="shared" si="1"/>
        <v>0</v>
      </c>
      <c r="F27" s="23">
        <f t="shared" si="1"/>
        <v>0</v>
      </c>
      <c r="G27" s="23">
        <f t="shared" si="1"/>
        <v>0</v>
      </c>
    </row>
    <row r="28" spans="1:7" x14ac:dyDescent="0.2">
      <c r="A28" s="12"/>
      <c r="B28" s="12"/>
      <c r="C28" s="12"/>
      <c r="D28" s="12"/>
      <c r="E28" s="12"/>
      <c r="F28" s="12"/>
      <c r="G28" s="12"/>
    </row>
    <row r="36" spans="1:7" x14ac:dyDescent="0.2">
      <c r="A36" s="14"/>
      <c r="B36" s="14"/>
      <c r="C36" s="27" t="s">
        <v>47</v>
      </c>
      <c r="D36" s="25"/>
      <c r="E36" s="25"/>
      <c r="F36" s="25"/>
      <c r="G36" s="26"/>
    </row>
    <row r="37" spans="1:7" x14ac:dyDescent="0.2">
      <c r="A37" s="13"/>
      <c r="B37" s="13"/>
      <c r="C37" s="6" t="s">
        <v>36</v>
      </c>
      <c r="D37" s="6" t="s">
        <v>37</v>
      </c>
      <c r="E37" s="6" t="s">
        <v>38</v>
      </c>
      <c r="F37" s="6" t="s">
        <v>39</v>
      </c>
      <c r="G37" s="6" t="s">
        <v>40</v>
      </c>
    </row>
    <row r="38" spans="1:7" x14ac:dyDescent="0.2">
      <c r="A38" s="12"/>
      <c r="B38" s="15" t="s">
        <v>41</v>
      </c>
      <c r="C38" s="15">
        <f>'LIVELLO OSSERVATORIO DI AREA'!$L$123</f>
        <v>0</v>
      </c>
      <c r="D38" s="15">
        <f>'LIVELLO OSSERVATORIO DI AREA'!$L$137</f>
        <v>0</v>
      </c>
      <c r="E38" s="15">
        <f>'LIVELLO OSSERVATORIO DI AREA'!$L$151</f>
        <v>0</v>
      </c>
      <c r="F38" s="15">
        <f>'LIVELLO OSSERVATORIO DI AREA'!$L$165</f>
        <v>0</v>
      </c>
      <c r="G38" s="15">
        <f>'LIVELLO OSSERVATORIO DI AREA'!$L$179</f>
        <v>0</v>
      </c>
    </row>
    <row r="39" spans="1:7" x14ac:dyDescent="0.2">
      <c r="A39" s="12"/>
      <c r="B39" s="15" t="s">
        <v>42</v>
      </c>
      <c r="C39" s="15">
        <f>'LIVELLO OSSERVATORIO DI AREA'!$M$123</f>
        <v>0</v>
      </c>
      <c r="D39" s="15">
        <f>'LIVELLO OSSERVATORIO DI AREA'!$M$137</f>
        <v>0</v>
      </c>
      <c r="E39" s="15">
        <f>'LIVELLO OSSERVATORIO DI AREA'!$M$151</f>
        <v>0</v>
      </c>
      <c r="F39" s="15">
        <f>'LIVELLO OSSERVATORIO DI AREA'!$M$165</f>
        <v>0</v>
      </c>
      <c r="G39" s="15">
        <f>'LIVELLO OSSERVATORIO DI AREA'!$M$179</f>
        <v>0</v>
      </c>
    </row>
    <row r="40" spans="1:7" x14ac:dyDescent="0.2">
      <c r="A40" s="12"/>
      <c r="B40" s="15" t="s">
        <v>43</v>
      </c>
      <c r="C40" s="15">
        <f>'LIVELLO OSSERVATORIO DI AREA'!$N$123</f>
        <v>0</v>
      </c>
      <c r="D40" s="15">
        <f>'LIVELLO OSSERVATORIO DI AREA'!$N$137</f>
        <v>0</v>
      </c>
      <c r="E40" s="15">
        <f>'LIVELLO OSSERVATORIO DI AREA'!$N$151</f>
        <v>0</v>
      </c>
      <c r="F40" s="15">
        <f>'LIVELLO OSSERVATORIO DI AREA'!$N$165</f>
        <v>0</v>
      </c>
      <c r="G40" s="15">
        <f>'LIVELLO OSSERVATORIO DI AREA'!$N$179</f>
        <v>0</v>
      </c>
    </row>
    <row r="41" spans="1:7" x14ac:dyDescent="0.2">
      <c r="A41" s="12"/>
      <c r="B41" s="15" t="s">
        <v>44</v>
      </c>
      <c r="C41" s="15">
        <f>'LIVELLO OSSERVATORIO DI AREA'!$O$123</f>
        <v>0</v>
      </c>
      <c r="D41" s="15">
        <f>'LIVELLO OSSERVATORIO DI AREA'!$O$137</f>
        <v>0</v>
      </c>
      <c r="E41" s="15">
        <f>'LIVELLO OSSERVATORIO DI AREA'!$O$151</f>
        <v>0</v>
      </c>
      <c r="F41" s="15">
        <f>'LIVELLO OSSERVATORIO DI AREA'!$O$165</f>
        <v>0</v>
      </c>
      <c r="G41" s="15">
        <f>'LIVELLO OSSERVATORIO DI AREA'!$O$179</f>
        <v>0</v>
      </c>
    </row>
    <row r="42" spans="1:7" x14ac:dyDescent="0.2">
      <c r="A42" s="12"/>
      <c r="B42" s="15" t="s">
        <v>45</v>
      </c>
      <c r="C42" s="15">
        <f>'LIVELLO OSSERVATORIO DI AREA'!$P$123</f>
        <v>0</v>
      </c>
      <c r="D42" s="15">
        <f>'LIVELLO OSSERVATORIO DI AREA'!$P$137</f>
        <v>0</v>
      </c>
      <c r="E42" s="15">
        <f>'LIVELLO OSSERVATORIO DI AREA'!$P$151</f>
        <v>0</v>
      </c>
      <c r="F42" s="15">
        <f>'LIVELLO OSSERVATORIO DI AREA'!$P$165</f>
        <v>0</v>
      </c>
      <c r="G42" s="15">
        <f>'LIVELLO OSSERVATORIO DI AREA'!$P$179</f>
        <v>0</v>
      </c>
    </row>
    <row r="43" spans="1:7" x14ac:dyDescent="0.2">
      <c r="C43" s="22">
        <f t="shared" ref="C43:G43" si="2">SUM(C38:C42)</f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</row>
    <row r="47" spans="1:7" x14ac:dyDescent="0.2">
      <c r="B47" s="14"/>
      <c r="C47" s="27" t="s">
        <v>48</v>
      </c>
      <c r="D47" s="25"/>
      <c r="E47" s="25"/>
      <c r="F47" s="25"/>
      <c r="G47" s="26"/>
    </row>
    <row r="48" spans="1:7" x14ac:dyDescent="0.2">
      <c r="B48" s="13"/>
      <c r="C48" s="6" t="s">
        <v>36</v>
      </c>
      <c r="D48" s="6" t="s">
        <v>37</v>
      </c>
      <c r="E48" s="6" t="s">
        <v>38</v>
      </c>
      <c r="F48" s="6" t="s">
        <v>39</v>
      </c>
      <c r="G48" s="6" t="s">
        <v>40</v>
      </c>
    </row>
    <row r="49" spans="2:7" x14ac:dyDescent="0.2">
      <c r="B49" s="6" t="s">
        <v>49</v>
      </c>
      <c r="C49" s="15">
        <f t="shared" ref="C49:G49" si="3">C17</f>
        <v>0</v>
      </c>
      <c r="D49" s="15">
        <f t="shared" si="3"/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</row>
    <row r="50" spans="2:7" x14ac:dyDescent="0.2">
      <c r="B50" s="6" t="s">
        <v>50</v>
      </c>
      <c r="C50" s="15">
        <f t="shared" ref="C50:G50" si="4">C27</f>
        <v>0</v>
      </c>
      <c r="D50" s="15">
        <f t="shared" si="4"/>
        <v>0</v>
      </c>
      <c r="E50" s="15">
        <f t="shared" si="4"/>
        <v>0</v>
      </c>
      <c r="F50" s="15">
        <f t="shared" si="4"/>
        <v>0</v>
      </c>
      <c r="G50" s="15">
        <f t="shared" si="4"/>
        <v>0</v>
      </c>
    </row>
    <row r="51" spans="2:7" x14ac:dyDescent="0.2">
      <c r="B51" s="6" t="s">
        <v>51</v>
      </c>
      <c r="C51" s="15">
        <f t="shared" ref="C51:G51" si="5">C43</f>
        <v>0</v>
      </c>
      <c r="D51" s="15">
        <f t="shared" si="5"/>
        <v>0</v>
      </c>
      <c r="E51" s="15">
        <f t="shared" si="5"/>
        <v>0</v>
      </c>
      <c r="F51" s="15">
        <f t="shared" si="5"/>
        <v>0</v>
      </c>
      <c r="G51" s="15">
        <f t="shared" si="5"/>
        <v>0</v>
      </c>
    </row>
    <row r="52" spans="2:7" x14ac:dyDescent="0.2">
      <c r="C52" s="22">
        <f t="shared" ref="C52:G52" si="6">SUM(C49:C51)</f>
        <v>0</v>
      </c>
      <c r="D52" s="22">
        <f t="shared" si="6"/>
        <v>0</v>
      </c>
      <c r="E52" s="22">
        <f t="shared" si="6"/>
        <v>0</v>
      </c>
      <c r="F52" s="22">
        <f t="shared" si="6"/>
        <v>0</v>
      </c>
      <c r="G52" s="22">
        <f t="shared" si="6"/>
        <v>0</v>
      </c>
    </row>
  </sheetData>
  <mergeCells count="6">
    <mergeCell ref="C47:G47"/>
    <mergeCell ref="B7:G7"/>
    <mergeCell ref="B8:G8"/>
    <mergeCell ref="C10:G10"/>
    <mergeCell ref="C22:G22"/>
    <mergeCell ref="C36:G36"/>
  </mergeCells>
  <dataValidations count="1">
    <dataValidation type="list" allowBlank="1" sqref="B8">
      <formula1>"dicembre,marzo,giugno"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52"/>
  <sheetViews>
    <sheetView workbookViewId="0"/>
  </sheetViews>
  <sheetFormatPr defaultColWidth="14.42578125" defaultRowHeight="15" customHeight="1" x14ac:dyDescent="0.2"/>
  <sheetData>
    <row r="1" spans="1:33" x14ac:dyDescent="0.2">
      <c r="A1" s="17"/>
      <c r="B1" s="17"/>
      <c r="C1" s="17"/>
      <c r="D1" s="17"/>
      <c r="E1" s="17"/>
      <c r="F1" s="17"/>
      <c r="G1" s="17"/>
    </row>
    <row r="2" spans="1:33" x14ac:dyDescent="0.2">
      <c r="A2" s="17"/>
      <c r="B2" s="17"/>
      <c r="C2" s="17"/>
      <c r="D2" s="17"/>
      <c r="E2" s="17"/>
      <c r="F2" s="17"/>
      <c r="G2" s="17"/>
    </row>
    <row r="3" spans="1:33" x14ac:dyDescent="0.2">
      <c r="A3" s="17"/>
      <c r="B3" s="17"/>
      <c r="C3" s="17"/>
      <c r="D3" s="17"/>
      <c r="E3" s="17"/>
      <c r="F3" s="17"/>
      <c r="G3" s="17"/>
    </row>
    <row r="4" spans="1:33" x14ac:dyDescent="0.2">
      <c r="A4" s="17"/>
      <c r="B4" s="17"/>
      <c r="C4" s="17"/>
      <c r="D4" s="17"/>
      <c r="E4" s="17"/>
      <c r="F4" s="17"/>
      <c r="G4" s="17"/>
    </row>
    <row r="5" spans="1:33" x14ac:dyDescent="0.2">
      <c r="A5" s="17"/>
      <c r="B5" s="17"/>
      <c r="C5" s="17"/>
      <c r="D5" s="17"/>
      <c r="E5" s="17"/>
      <c r="F5" s="17"/>
      <c r="G5" s="17"/>
    </row>
    <row r="6" spans="1:33" x14ac:dyDescent="0.2">
      <c r="A6" s="17"/>
      <c r="B6" s="17"/>
      <c r="C6" s="17"/>
      <c r="D6" s="17"/>
      <c r="E6" s="17"/>
      <c r="F6" s="17"/>
      <c r="G6" s="17"/>
    </row>
    <row r="7" spans="1:33" x14ac:dyDescent="0.2">
      <c r="A7" s="17"/>
      <c r="B7" s="24" t="s">
        <v>33</v>
      </c>
      <c r="C7" s="25"/>
      <c r="D7" s="25"/>
      <c r="E7" s="25"/>
      <c r="F7" s="25"/>
      <c r="G7" s="26"/>
    </row>
    <row r="8" spans="1:33" x14ac:dyDescent="0.2">
      <c r="A8" s="17"/>
      <c r="B8" s="28" t="s">
        <v>53</v>
      </c>
      <c r="C8" s="25"/>
      <c r="D8" s="25"/>
      <c r="E8" s="25"/>
      <c r="F8" s="25"/>
      <c r="G8" s="26"/>
    </row>
    <row r="9" spans="1:33" x14ac:dyDescent="0.2">
      <c r="A9" s="17"/>
    </row>
    <row r="10" spans="1:33" x14ac:dyDescent="0.2">
      <c r="A10" s="14"/>
      <c r="B10" s="14"/>
      <c r="C10" s="29" t="s">
        <v>35</v>
      </c>
      <c r="D10" s="25"/>
      <c r="E10" s="25"/>
      <c r="F10" s="25"/>
      <c r="G10" s="26"/>
      <c r="H10" s="14"/>
      <c r="I10" s="14"/>
      <c r="J10" s="1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x14ac:dyDescent="0.2">
      <c r="A11" s="13"/>
      <c r="B11" s="13"/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16" t="s">
        <v>30</v>
      </c>
      <c r="I11" s="21"/>
    </row>
    <row r="12" spans="1:33" x14ac:dyDescent="0.2">
      <c r="A12" s="12"/>
      <c r="B12" s="15" t="s">
        <v>41</v>
      </c>
      <c r="C12" s="15">
        <f>'LIVELLO OSSERVATORIO DI AREA'!$D$126</f>
        <v>0</v>
      </c>
      <c r="D12" s="15">
        <f>'LIVELLO OSSERVATORIO DI AREA'!$D$140</f>
        <v>0</v>
      </c>
      <c r="E12" s="15">
        <f>'LIVELLO OSSERVATORIO DI AREA'!$D$154</f>
        <v>0</v>
      </c>
      <c r="F12" s="15">
        <f>'LIVELLO OSSERVATORIO DI AREA'!$D$168</f>
        <v>0</v>
      </c>
      <c r="G12" s="15">
        <f>'LIVELLO OSSERVATORIO DI AREA'!$D$182</f>
        <v>0</v>
      </c>
      <c r="H12" s="16"/>
    </row>
    <row r="13" spans="1:33" x14ac:dyDescent="0.2">
      <c r="A13" s="12"/>
      <c r="B13" s="15" t="s">
        <v>42</v>
      </c>
      <c r="C13" s="15">
        <f>'LIVELLO OSSERVATORIO DI AREA'!$E$126</f>
        <v>0</v>
      </c>
      <c r="D13" s="15">
        <f>'LIVELLO OSSERVATORIO DI AREA'!$E$140</f>
        <v>0</v>
      </c>
      <c r="E13" s="15">
        <f>'LIVELLO OSSERVATORIO DI AREA'!$E$154</f>
        <v>0</v>
      </c>
      <c r="F13" s="15">
        <f>'LIVELLO OSSERVATORIO DI AREA'!$E$168</f>
        <v>0</v>
      </c>
      <c r="G13" s="15">
        <f>'LIVELLO OSSERVATORIO DI AREA'!$E$182</f>
        <v>0</v>
      </c>
      <c r="H13" s="16"/>
    </row>
    <row r="14" spans="1:33" x14ac:dyDescent="0.2">
      <c r="A14" s="12"/>
      <c r="B14" s="15" t="s">
        <v>43</v>
      </c>
      <c r="C14" s="15">
        <f>'LIVELLO OSSERVATORIO DI AREA'!$F$126</f>
        <v>0</v>
      </c>
      <c r="D14" s="15">
        <f>'LIVELLO OSSERVATORIO DI AREA'!$F$140</f>
        <v>0</v>
      </c>
      <c r="E14" s="15">
        <f>'LIVELLO OSSERVATORIO DI AREA'!$F$154</f>
        <v>0</v>
      </c>
      <c r="F14" s="15">
        <f>'LIVELLO OSSERVATORIO DI AREA'!$F$168</f>
        <v>0</v>
      </c>
      <c r="G14" s="15">
        <f>'LIVELLO OSSERVATORIO DI AREA'!$F$182</f>
        <v>0</v>
      </c>
      <c r="H14" s="16"/>
    </row>
    <row r="15" spans="1:33" x14ac:dyDescent="0.2">
      <c r="A15" s="12"/>
      <c r="B15" s="15" t="s">
        <v>44</v>
      </c>
      <c r="C15" s="15">
        <f>'LIVELLO OSSERVATORIO DI AREA'!$G$126</f>
        <v>0</v>
      </c>
      <c r="D15" s="15">
        <f>'LIVELLO OSSERVATORIO DI AREA'!$G$140</f>
        <v>0</v>
      </c>
      <c r="E15" s="15">
        <f>'LIVELLO OSSERVATORIO DI AREA'!$G$154</f>
        <v>0</v>
      </c>
      <c r="F15" s="15">
        <f>'LIVELLO OSSERVATORIO DI AREA'!$G$168</f>
        <v>0</v>
      </c>
      <c r="G15" s="15">
        <f>'LIVELLO OSSERVATORIO DI AREA'!$G$182</f>
        <v>0</v>
      </c>
      <c r="H15" s="16"/>
    </row>
    <row r="16" spans="1:33" x14ac:dyDescent="0.2">
      <c r="A16" s="12"/>
      <c r="B16" s="15" t="s">
        <v>45</v>
      </c>
      <c r="C16" s="15">
        <f>'LIVELLO OSSERVATORIO DI AREA'!$H$126</f>
        <v>0</v>
      </c>
      <c r="D16" s="15">
        <f>'LIVELLO OSSERVATORIO DI AREA'!$H$140</f>
        <v>0</v>
      </c>
      <c r="E16" s="15">
        <f>'LIVELLO OSSERVATORIO DI AREA'!$H$154</f>
        <v>0</v>
      </c>
      <c r="F16" s="15">
        <f>'LIVELLO OSSERVATORIO DI AREA'!$H$168</f>
        <v>0</v>
      </c>
      <c r="G16" s="15">
        <f>'LIVELLO OSSERVATORIO DI AREA'!$H$182</f>
        <v>0</v>
      </c>
      <c r="H16" s="16"/>
    </row>
    <row r="17" spans="1:8" x14ac:dyDescent="0.2">
      <c r="C17" s="22">
        <f t="shared" ref="C17:H17" si="0">SUM(C12:C16)</f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</row>
    <row r="22" spans="1:8" x14ac:dyDescent="0.2">
      <c r="A22" s="14"/>
      <c r="B22" s="14"/>
      <c r="C22" s="27" t="s">
        <v>46</v>
      </c>
      <c r="D22" s="25"/>
      <c r="E22" s="25"/>
      <c r="F22" s="25"/>
      <c r="G22" s="26"/>
    </row>
    <row r="23" spans="1:8" x14ac:dyDescent="0.2">
      <c r="A23" s="13"/>
      <c r="B23" s="13"/>
      <c r="C23" s="6" t="s">
        <v>36</v>
      </c>
      <c r="D23" s="6" t="s">
        <v>37</v>
      </c>
      <c r="E23" s="6" t="s">
        <v>38</v>
      </c>
      <c r="F23" s="6" t="s">
        <v>39</v>
      </c>
      <c r="G23" s="6" t="s">
        <v>40</v>
      </c>
    </row>
    <row r="24" spans="1:8" x14ac:dyDescent="0.2">
      <c r="A24" s="12"/>
      <c r="B24" s="15" t="s">
        <v>41</v>
      </c>
      <c r="C24" s="15">
        <f>'LIVELLO OSSERVATORIO DI AREA'!$I$126</f>
        <v>0</v>
      </c>
      <c r="D24" s="15">
        <f>'LIVELLO OSSERVATORIO DI AREA'!$I$140</f>
        <v>0</v>
      </c>
      <c r="E24" s="15">
        <f>'LIVELLO OSSERVATORIO DI AREA'!$I$154</f>
        <v>0</v>
      </c>
      <c r="F24" s="15">
        <f>'LIVELLO OSSERVATORIO DI AREA'!$I$168</f>
        <v>0</v>
      </c>
      <c r="G24" s="15">
        <f>'LIVELLO OSSERVATORIO DI AREA'!$I$182</f>
        <v>0</v>
      </c>
    </row>
    <row r="25" spans="1:8" x14ac:dyDescent="0.2">
      <c r="A25" s="12"/>
      <c r="B25" s="15" t="s">
        <v>42</v>
      </c>
      <c r="C25" s="15">
        <f>'LIVELLO OSSERVATORIO DI AREA'!$J$126</f>
        <v>0</v>
      </c>
      <c r="D25" s="15">
        <f>'LIVELLO OSSERVATORIO DI AREA'!$J$140</f>
        <v>0</v>
      </c>
      <c r="E25" s="15">
        <f>'LIVELLO OSSERVATORIO DI AREA'!$J$154</f>
        <v>0</v>
      </c>
      <c r="F25" s="15">
        <f>'LIVELLO OSSERVATORIO DI AREA'!$J$168</f>
        <v>0</v>
      </c>
      <c r="G25" s="15">
        <f>'LIVELLO OSSERVATORIO DI AREA'!$J$182</f>
        <v>0</v>
      </c>
    </row>
    <row r="26" spans="1:8" x14ac:dyDescent="0.2">
      <c r="A26" s="12"/>
      <c r="B26" s="15" t="s">
        <v>43</v>
      </c>
      <c r="C26" s="15">
        <f>'LIVELLO OSSERVATORIO DI AREA'!$K$126</f>
        <v>0</v>
      </c>
      <c r="D26" s="15">
        <f>'LIVELLO OSSERVATORIO DI AREA'!$K$140</f>
        <v>0</v>
      </c>
      <c r="E26" s="15">
        <f>'LIVELLO OSSERVATORIO DI AREA'!$K$154</f>
        <v>0</v>
      </c>
      <c r="F26" s="15">
        <f>'LIVELLO OSSERVATORIO DI AREA'!$K$168</f>
        <v>0</v>
      </c>
      <c r="G26" s="15">
        <f>'LIVELLO OSSERVATORIO DI AREA'!$K$182</f>
        <v>0</v>
      </c>
    </row>
    <row r="27" spans="1:8" x14ac:dyDescent="0.2">
      <c r="A27" s="12"/>
      <c r="B27" s="12"/>
      <c r="C27" s="23">
        <f t="shared" ref="C27:G27" si="1">SUM(C24:C26)</f>
        <v>0</v>
      </c>
      <c r="D27" s="23">
        <f t="shared" si="1"/>
        <v>0</v>
      </c>
      <c r="E27" s="23">
        <f t="shared" si="1"/>
        <v>0</v>
      </c>
      <c r="F27" s="23">
        <f t="shared" si="1"/>
        <v>0</v>
      </c>
      <c r="G27" s="23">
        <f t="shared" si="1"/>
        <v>0</v>
      </c>
    </row>
    <row r="28" spans="1:8" x14ac:dyDescent="0.2">
      <c r="A28" s="12"/>
      <c r="B28" s="12"/>
      <c r="C28" s="12"/>
      <c r="D28" s="12"/>
      <c r="E28" s="12"/>
      <c r="F28" s="12"/>
      <c r="G28" s="12"/>
    </row>
    <row r="36" spans="1:7" x14ac:dyDescent="0.2">
      <c r="A36" s="14"/>
      <c r="B36" s="14"/>
      <c r="C36" s="27" t="s">
        <v>47</v>
      </c>
      <c r="D36" s="25"/>
      <c r="E36" s="25"/>
      <c r="F36" s="25"/>
      <c r="G36" s="26"/>
    </row>
    <row r="37" spans="1:7" x14ac:dyDescent="0.2">
      <c r="A37" s="13"/>
      <c r="B37" s="13"/>
      <c r="C37" s="6" t="s">
        <v>36</v>
      </c>
      <c r="D37" s="6" t="s">
        <v>37</v>
      </c>
      <c r="E37" s="6" t="s">
        <v>38</v>
      </c>
      <c r="F37" s="6" t="s">
        <v>39</v>
      </c>
      <c r="G37" s="6" t="s">
        <v>40</v>
      </c>
    </row>
    <row r="38" spans="1:7" x14ac:dyDescent="0.2">
      <c r="A38" s="12"/>
      <c r="B38" s="15" t="s">
        <v>41</v>
      </c>
      <c r="C38" s="15">
        <f>'LIVELLO OSSERVATORIO DI AREA'!$L$126</f>
        <v>0</v>
      </c>
      <c r="D38" s="15">
        <f>'LIVELLO OSSERVATORIO DI AREA'!$L$140</f>
        <v>0</v>
      </c>
      <c r="E38" s="15">
        <f>'LIVELLO OSSERVATORIO DI AREA'!$L$154</f>
        <v>0</v>
      </c>
      <c r="F38" s="15">
        <f>'LIVELLO OSSERVATORIO DI AREA'!$L$168</f>
        <v>0</v>
      </c>
      <c r="G38" s="15">
        <f>'LIVELLO OSSERVATORIO DI AREA'!$L$182</f>
        <v>0</v>
      </c>
    </row>
    <row r="39" spans="1:7" x14ac:dyDescent="0.2">
      <c r="A39" s="12"/>
      <c r="B39" s="15" t="s">
        <v>42</v>
      </c>
      <c r="C39" s="15">
        <f>'LIVELLO OSSERVATORIO DI AREA'!$M$126</f>
        <v>0</v>
      </c>
      <c r="D39" s="15">
        <f>'LIVELLO OSSERVATORIO DI AREA'!$M$140</f>
        <v>0</v>
      </c>
      <c r="E39" s="15">
        <f>'LIVELLO OSSERVATORIO DI AREA'!$M$154</f>
        <v>0</v>
      </c>
      <c r="F39" s="15">
        <f>'LIVELLO OSSERVATORIO DI AREA'!$M$168</f>
        <v>0</v>
      </c>
      <c r="G39" s="15">
        <f>'LIVELLO OSSERVATORIO DI AREA'!$M$182</f>
        <v>0</v>
      </c>
    </row>
    <row r="40" spans="1:7" x14ac:dyDescent="0.2">
      <c r="A40" s="12"/>
      <c r="B40" s="15" t="s">
        <v>43</v>
      </c>
      <c r="C40" s="15">
        <f>'LIVELLO OSSERVATORIO DI AREA'!$N$126</f>
        <v>0</v>
      </c>
      <c r="D40" s="15">
        <f>'LIVELLO OSSERVATORIO DI AREA'!$N$140</f>
        <v>0</v>
      </c>
      <c r="E40" s="15">
        <f>'LIVELLO OSSERVATORIO DI AREA'!$N$154</f>
        <v>0</v>
      </c>
      <c r="F40" s="15">
        <f>'LIVELLO OSSERVATORIO DI AREA'!$N$168</f>
        <v>0</v>
      </c>
      <c r="G40" s="15">
        <f>'LIVELLO OSSERVATORIO DI AREA'!$N$182</f>
        <v>0</v>
      </c>
    </row>
    <row r="41" spans="1:7" x14ac:dyDescent="0.2">
      <c r="A41" s="12"/>
      <c r="B41" s="15" t="s">
        <v>44</v>
      </c>
      <c r="C41" s="15">
        <f>'LIVELLO OSSERVATORIO DI AREA'!$O$126</f>
        <v>0</v>
      </c>
      <c r="D41" s="15">
        <f>'LIVELLO OSSERVATORIO DI AREA'!$O$140</f>
        <v>0</v>
      </c>
      <c r="E41" s="15">
        <f>'LIVELLO OSSERVATORIO DI AREA'!$O$154</f>
        <v>0</v>
      </c>
      <c r="F41" s="15">
        <f>'LIVELLO OSSERVATORIO DI AREA'!$O$168</f>
        <v>0</v>
      </c>
      <c r="G41" s="15">
        <f>'LIVELLO OSSERVATORIO DI AREA'!$O$182</f>
        <v>0</v>
      </c>
    </row>
    <row r="42" spans="1:7" x14ac:dyDescent="0.2">
      <c r="A42" s="12"/>
      <c r="B42" s="15" t="s">
        <v>45</v>
      </c>
      <c r="C42" s="15">
        <f>'LIVELLO OSSERVATORIO DI AREA'!$P$126</f>
        <v>0</v>
      </c>
      <c r="D42" s="15">
        <f>'LIVELLO OSSERVATORIO DI AREA'!$P$140</f>
        <v>0</v>
      </c>
      <c r="E42" s="15">
        <f>'LIVELLO OSSERVATORIO DI AREA'!$P$154</f>
        <v>0</v>
      </c>
      <c r="F42" s="15">
        <f>'LIVELLO OSSERVATORIO DI AREA'!$P$168</f>
        <v>0</v>
      </c>
      <c r="G42" s="15">
        <f>'LIVELLO OSSERVATORIO DI AREA'!$P$182</f>
        <v>0</v>
      </c>
    </row>
    <row r="43" spans="1:7" x14ac:dyDescent="0.2">
      <c r="C43" s="22">
        <f t="shared" ref="C43:G43" si="2">SUM(C38:C42)</f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</row>
    <row r="47" spans="1:7" x14ac:dyDescent="0.2">
      <c r="B47" s="14"/>
      <c r="C47" s="27" t="s">
        <v>48</v>
      </c>
      <c r="D47" s="25"/>
      <c r="E47" s="25"/>
      <c r="F47" s="25"/>
      <c r="G47" s="26"/>
    </row>
    <row r="48" spans="1:7" x14ac:dyDescent="0.2">
      <c r="B48" s="13"/>
      <c r="C48" s="6" t="s">
        <v>36</v>
      </c>
      <c r="D48" s="6" t="s">
        <v>37</v>
      </c>
      <c r="E48" s="6" t="s">
        <v>38</v>
      </c>
      <c r="F48" s="6" t="s">
        <v>39</v>
      </c>
      <c r="G48" s="6" t="s">
        <v>40</v>
      </c>
    </row>
    <row r="49" spans="2:7" x14ac:dyDescent="0.2">
      <c r="B49" s="6" t="s">
        <v>49</v>
      </c>
      <c r="C49" s="15">
        <f t="shared" ref="C49:G49" si="3">C17</f>
        <v>0</v>
      </c>
      <c r="D49" s="15">
        <f t="shared" si="3"/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</row>
    <row r="50" spans="2:7" x14ac:dyDescent="0.2">
      <c r="B50" s="6" t="s">
        <v>50</v>
      </c>
      <c r="C50" s="15">
        <f t="shared" ref="C50:G50" si="4">C27</f>
        <v>0</v>
      </c>
      <c r="D50" s="15">
        <f t="shared" si="4"/>
        <v>0</v>
      </c>
      <c r="E50" s="15">
        <f t="shared" si="4"/>
        <v>0</v>
      </c>
      <c r="F50" s="15">
        <f t="shared" si="4"/>
        <v>0</v>
      </c>
      <c r="G50" s="15">
        <f t="shared" si="4"/>
        <v>0</v>
      </c>
    </row>
    <row r="51" spans="2:7" x14ac:dyDescent="0.2">
      <c r="B51" s="6" t="s">
        <v>51</v>
      </c>
      <c r="C51" s="15">
        <f t="shared" ref="C51:G51" si="5">C43</f>
        <v>0</v>
      </c>
      <c r="D51" s="15">
        <f t="shared" si="5"/>
        <v>0</v>
      </c>
      <c r="E51" s="15">
        <f t="shared" si="5"/>
        <v>0</v>
      </c>
      <c r="F51" s="15">
        <f t="shared" si="5"/>
        <v>0</v>
      </c>
      <c r="G51" s="15">
        <f t="shared" si="5"/>
        <v>0</v>
      </c>
    </row>
    <row r="52" spans="2:7" x14ac:dyDescent="0.2">
      <c r="C52" s="22">
        <f t="shared" ref="C52:G52" si="6">SUM(C49:C51)</f>
        <v>0</v>
      </c>
      <c r="D52" s="22">
        <f t="shared" si="6"/>
        <v>0</v>
      </c>
      <c r="E52" s="22">
        <f t="shared" si="6"/>
        <v>0</v>
      </c>
      <c r="F52" s="22">
        <f t="shared" si="6"/>
        <v>0</v>
      </c>
      <c r="G52" s="22">
        <f t="shared" si="6"/>
        <v>0</v>
      </c>
    </row>
  </sheetData>
  <mergeCells count="6">
    <mergeCell ref="C47:G47"/>
    <mergeCell ref="B7:G7"/>
    <mergeCell ref="B8:G8"/>
    <mergeCell ref="C10:G10"/>
    <mergeCell ref="C22:G22"/>
    <mergeCell ref="C36:G36"/>
  </mergeCells>
  <dataValidations count="1">
    <dataValidation type="list" allowBlank="1" sqref="B8">
      <formula1>"dicembre,marzo,giugno"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LIVELLO OSSERVATORIO DI AREA</vt:lpstr>
      <vt:lpstr>LIVELLO USR DICEMBRE 2021</vt:lpstr>
      <vt:lpstr>LIVELLO USR MARZO 2022</vt:lpstr>
      <vt:lpstr>LIVELLO USR GIUGNO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cipriano</cp:lastModifiedBy>
  <dcterms:created xsi:type="dcterms:W3CDTF">2021-10-01T07:32:44Z</dcterms:created>
  <dcterms:modified xsi:type="dcterms:W3CDTF">2021-10-18T07:57:55Z</dcterms:modified>
</cp:coreProperties>
</file>